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30" activeTab="2"/>
  </bookViews>
  <sheets>
    <sheet name="Tong hop" sheetId="6" r:id="rId1"/>
    <sheet name="Tong thu lao" sheetId="11" r:id="rId2"/>
    <sheet name="Chi tiet" sheetId="10" r:id="rId3"/>
    <sheet name="Lưu ý" sheetId="12" r:id="rId4"/>
  </sheets>
  <definedNames>
    <definedName name="_xlnm.Print_Area" localSheetId="2">'Chi tiet'!$A$1:$K$143</definedName>
    <definedName name="_xlnm.Print_Area" localSheetId="0">'Tong hop'!$A$1:$F$30</definedName>
    <definedName name="_xlnm.Print_Area" localSheetId="1">'Tong thu lao'!$A$1:$L$17</definedName>
    <definedName name="_xlnm.Print_Titles" localSheetId="2">'Chi tiet'!$3:$4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8" i="10" l="1"/>
  <c r="J138" i="10" s="1"/>
  <c r="I137" i="10"/>
  <c r="J137" i="10" s="1"/>
  <c r="I136" i="10"/>
  <c r="J136" i="10" s="1"/>
  <c r="I135" i="10"/>
  <c r="K134" i="10"/>
  <c r="H134" i="10"/>
  <c r="I130" i="10"/>
  <c r="H130" i="10"/>
  <c r="K127" i="10"/>
  <c r="J127" i="10"/>
  <c r="I127" i="10"/>
  <c r="H127" i="10"/>
  <c r="I126" i="10"/>
  <c r="J126" i="10" s="1"/>
  <c r="I125" i="10"/>
  <c r="J125" i="10" s="1"/>
  <c r="I124" i="10"/>
  <c r="J124" i="10" s="1"/>
  <c r="K123" i="10"/>
  <c r="H123" i="10"/>
  <c r="H122" i="10"/>
  <c r="J122" i="10" s="1"/>
  <c r="H121" i="10"/>
  <c r="J121" i="10" s="1"/>
  <c r="J120" i="10"/>
  <c r="H120" i="10"/>
  <c r="G119" i="10"/>
  <c r="H119" i="10" s="1"/>
  <c r="J119" i="10" s="1"/>
  <c r="G118" i="10"/>
  <c r="H118" i="10" s="1"/>
  <c r="J118" i="10" s="1"/>
  <c r="H117" i="10"/>
  <c r="J117" i="10" s="1"/>
  <c r="G117" i="10"/>
  <c r="K116" i="10"/>
  <c r="I116" i="10"/>
  <c r="H114" i="10"/>
  <c r="J114" i="10" s="1"/>
  <c r="G114" i="10"/>
  <c r="G113" i="10"/>
  <c r="H113" i="10" s="1"/>
  <c r="J113" i="10" s="1"/>
  <c r="H112" i="10"/>
  <c r="J111" i="10"/>
  <c r="H111" i="10"/>
  <c r="K110" i="10"/>
  <c r="I110" i="10"/>
  <c r="H109" i="10"/>
  <c r="J109" i="10" s="1"/>
  <c r="G109" i="10"/>
  <c r="H108" i="10"/>
  <c r="J108" i="10" s="1"/>
  <c r="J107" i="10"/>
  <c r="H107" i="10"/>
  <c r="H106" i="10"/>
  <c r="J106" i="10" s="1"/>
  <c r="H105" i="10"/>
  <c r="J105" i="10" s="1"/>
  <c r="J104" i="10"/>
  <c r="H104" i="10"/>
  <c r="J103" i="10"/>
  <c r="H103" i="10"/>
  <c r="K102" i="10"/>
  <c r="K101" i="10" s="1"/>
  <c r="F11" i="6" s="1"/>
  <c r="I102" i="10"/>
  <c r="I101" i="10" s="1"/>
  <c r="D11" i="6" s="1"/>
  <c r="J100" i="10"/>
  <c r="H99" i="10"/>
  <c r="J99" i="10" s="1"/>
  <c r="J98" i="10"/>
  <c r="H98" i="10"/>
  <c r="K96" i="10"/>
  <c r="I96" i="10"/>
  <c r="H95" i="10"/>
  <c r="J95" i="10" s="1"/>
  <c r="H94" i="10"/>
  <c r="J94" i="10" s="1"/>
  <c r="K93" i="10"/>
  <c r="I93" i="10"/>
  <c r="J92" i="10"/>
  <c r="H92" i="10"/>
  <c r="H91" i="10"/>
  <c r="J91" i="10" s="1"/>
  <c r="H90" i="10"/>
  <c r="J90" i="10" s="1"/>
  <c r="H89" i="10"/>
  <c r="J89" i="10" s="1"/>
  <c r="J88" i="10"/>
  <c r="H88" i="10"/>
  <c r="H87" i="10"/>
  <c r="J87" i="10" s="1"/>
  <c r="G86" i="10"/>
  <c r="H86" i="10" s="1"/>
  <c r="H85" i="10"/>
  <c r="J85" i="10" s="1"/>
  <c r="J84" i="10"/>
  <c r="H84" i="10"/>
  <c r="K83" i="10"/>
  <c r="K73" i="10" s="1"/>
  <c r="F9" i="6" s="1"/>
  <c r="I83" i="10"/>
  <c r="H82" i="10"/>
  <c r="J82" i="10" s="1"/>
  <c r="G82" i="10"/>
  <c r="H81" i="10"/>
  <c r="J81" i="10" s="1"/>
  <c r="H80" i="10"/>
  <c r="K79" i="10"/>
  <c r="I79" i="10"/>
  <c r="H78" i="10"/>
  <c r="J78" i="10" s="1"/>
  <c r="H77" i="10"/>
  <c r="J77" i="10" s="1"/>
  <c r="H76" i="10"/>
  <c r="J76" i="10" s="1"/>
  <c r="J75" i="10" s="1"/>
  <c r="K75" i="10"/>
  <c r="I75" i="10"/>
  <c r="H74" i="10"/>
  <c r="I73" i="10"/>
  <c r="D9" i="6" s="1"/>
  <c r="H72" i="10"/>
  <c r="J72" i="10" s="1"/>
  <c r="H71" i="10"/>
  <c r="J71" i="10" s="1"/>
  <c r="H70" i="10"/>
  <c r="H68" i="10" s="1"/>
  <c r="C8" i="6" s="1"/>
  <c r="H69" i="10"/>
  <c r="J69" i="10" s="1"/>
  <c r="K68" i="10"/>
  <c r="I68" i="10"/>
  <c r="H67" i="10"/>
  <c r="J67" i="10" s="1"/>
  <c r="J66" i="10"/>
  <c r="H66" i="10"/>
  <c r="H65" i="10"/>
  <c r="J65" i="10" s="1"/>
  <c r="K64" i="10"/>
  <c r="I64" i="10"/>
  <c r="H63" i="10"/>
  <c r="J63" i="10" s="1"/>
  <c r="H62" i="10"/>
  <c r="J62" i="10" s="1"/>
  <c r="H61" i="10"/>
  <c r="J61" i="10" s="1"/>
  <c r="K60" i="10"/>
  <c r="K49" i="10" s="1"/>
  <c r="F7" i="6" s="1"/>
  <c r="I60" i="10"/>
  <c r="J59" i="10"/>
  <c r="I59" i="10"/>
  <c r="J57" i="10"/>
  <c r="I57" i="10"/>
  <c r="J56" i="10"/>
  <c r="I56" i="10"/>
  <c r="I55" i="10" s="1"/>
  <c r="K55" i="10"/>
  <c r="H55" i="10"/>
  <c r="J54" i="10"/>
  <c r="I54" i="10"/>
  <c r="J53" i="10"/>
  <c r="I53" i="10"/>
  <c r="J52" i="10"/>
  <c r="I52" i="10"/>
  <c r="J51" i="10"/>
  <c r="I51" i="10"/>
  <c r="K50" i="10"/>
  <c r="H50" i="10"/>
  <c r="H48" i="10"/>
  <c r="J48" i="10" s="1"/>
  <c r="H47" i="10"/>
  <c r="J47" i="10" s="1"/>
  <c r="H46" i="10"/>
  <c r="J46" i="10" s="1"/>
  <c r="F46" i="10"/>
  <c r="K45" i="10"/>
  <c r="I45" i="10"/>
  <c r="D45" i="10"/>
  <c r="H44" i="10"/>
  <c r="J44" i="10" s="1"/>
  <c r="Q43" i="10"/>
  <c r="P43" i="10"/>
  <c r="O43" i="10"/>
  <c r="F43" i="10"/>
  <c r="H43" i="10" s="1"/>
  <c r="J43" i="10" s="1"/>
  <c r="Q42" i="10"/>
  <c r="P42" i="10"/>
  <c r="O42" i="10"/>
  <c r="F42" i="10"/>
  <c r="H42" i="10" s="1"/>
  <c r="J42" i="10" s="1"/>
  <c r="Q41" i="10"/>
  <c r="P41" i="10"/>
  <c r="O41" i="10"/>
  <c r="F41" i="10"/>
  <c r="H41" i="10" s="1"/>
  <c r="J41" i="10" s="1"/>
  <c r="Q40" i="10"/>
  <c r="P40" i="10"/>
  <c r="O40" i="10"/>
  <c r="F40" i="10"/>
  <c r="H40" i="10" s="1"/>
  <c r="K39" i="10"/>
  <c r="I39" i="10"/>
  <c r="D39" i="10"/>
  <c r="F38" i="10"/>
  <c r="H38" i="10" s="1"/>
  <c r="F37" i="10"/>
  <c r="H37" i="10" s="1"/>
  <c r="K36" i="10"/>
  <c r="I36" i="10"/>
  <c r="G35" i="10"/>
  <c r="H35" i="10" s="1"/>
  <c r="F35" i="10"/>
  <c r="G34" i="10"/>
  <c r="H34" i="10" s="1"/>
  <c r="J34" i="10" s="1"/>
  <c r="F34" i="10"/>
  <c r="G33" i="10"/>
  <c r="H33" i="10" s="1"/>
  <c r="J33" i="10" s="1"/>
  <c r="F33" i="10"/>
  <c r="G32" i="10"/>
  <c r="F32" i="10"/>
  <c r="K31" i="10"/>
  <c r="I31" i="10"/>
  <c r="F31" i="10"/>
  <c r="G30" i="10"/>
  <c r="H30" i="10" s="1"/>
  <c r="J30" i="10" s="1"/>
  <c r="F30" i="10"/>
  <c r="G29" i="10"/>
  <c r="H29" i="10" s="1"/>
  <c r="J29" i="10" s="1"/>
  <c r="F29" i="10"/>
  <c r="G28" i="10"/>
  <c r="H28" i="10" s="1"/>
  <c r="H27" i="10" s="1"/>
  <c r="F28" i="10"/>
  <c r="K27" i="10"/>
  <c r="I27" i="10"/>
  <c r="F27" i="10"/>
  <c r="G26" i="10"/>
  <c r="F26" i="10"/>
  <c r="H26" i="10" s="1"/>
  <c r="J26" i="10" s="1"/>
  <c r="H25" i="10"/>
  <c r="J25" i="10" s="1"/>
  <c r="G25" i="10"/>
  <c r="F25" i="10"/>
  <c r="G24" i="10"/>
  <c r="F24" i="10"/>
  <c r="H24" i="10" s="1"/>
  <c r="K23" i="10"/>
  <c r="I23" i="10"/>
  <c r="F23" i="10"/>
  <c r="G22" i="10"/>
  <c r="F22" i="10"/>
  <c r="H22" i="10" s="1"/>
  <c r="J22" i="10" s="1"/>
  <c r="G21" i="10"/>
  <c r="F21" i="10"/>
  <c r="G20" i="10"/>
  <c r="F20" i="10"/>
  <c r="K19" i="10"/>
  <c r="I19" i="10"/>
  <c r="F19" i="10"/>
  <c r="G18" i="10"/>
  <c r="H18" i="10" s="1"/>
  <c r="F18" i="10"/>
  <c r="G17" i="10"/>
  <c r="F17" i="10"/>
  <c r="K16" i="10"/>
  <c r="I16" i="10"/>
  <c r="I15" i="10" s="1"/>
  <c r="F16" i="10"/>
  <c r="F15" i="10"/>
  <c r="G14" i="10"/>
  <c r="F14" i="10"/>
  <c r="H14" i="10" s="1"/>
  <c r="J14" i="10" s="1"/>
  <c r="H13" i="10"/>
  <c r="J13" i="10" s="1"/>
  <c r="G13" i="10"/>
  <c r="F13" i="10"/>
  <c r="G12" i="10"/>
  <c r="F12" i="10"/>
  <c r="H12" i="10" s="1"/>
  <c r="K11" i="10"/>
  <c r="I11" i="10"/>
  <c r="F11" i="10"/>
  <c r="G10" i="10"/>
  <c r="F10" i="10"/>
  <c r="G9" i="10"/>
  <c r="H9" i="10" s="1"/>
  <c r="F9" i="10"/>
  <c r="G8" i="10"/>
  <c r="H8" i="10" s="1"/>
  <c r="F8" i="10"/>
  <c r="K7" i="10"/>
  <c r="I7" i="10"/>
  <c r="F7" i="10"/>
  <c r="L16" i="11"/>
  <c r="K16" i="11"/>
  <c r="J16" i="11"/>
  <c r="I16" i="11"/>
  <c r="L15" i="11"/>
  <c r="K15" i="11"/>
  <c r="J15" i="11"/>
  <c r="K14" i="11"/>
  <c r="L14" i="11" s="1"/>
  <c r="J14" i="11"/>
  <c r="G14" i="11"/>
  <c r="F14" i="11"/>
  <c r="E14" i="11"/>
  <c r="D14" i="11"/>
  <c r="C14" i="11"/>
  <c r="K13" i="11"/>
  <c r="L13" i="11" s="1"/>
  <c r="J13" i="11"/>
  <c r="H13" i="11"/>
  <c r="F13" i="11"/>
  <c r="E13" i="11"/>
  <c r="D13" i="11"/>
  <c r="C13" i="11"/>
  <c r="K12" i="11"/>
  <c r="L12" i="11" s="1"/>
  <c r="J12" i="11"/>
  <c r="H12" i="11"/>
  <c r="G12" i="11"/>
  <c r="E12" i="11"/>
  <c r="D12" i="11"/>
  <c r="C12" i="11"/>
  <c r="K11" i="11"/>
  <c r="L11" i="11" s="1"/>
  <c r="J11" i="11"/>
  <c r="H11" i="11"/>
  <c r="G11" i="11"/>
  <c r="E11" i="11"/>
  <c r="D11" i="11"/>
  <c r="C11" i="11"/>
  <c r="K10" i="11"/>
  <c r="L10" i="11" s="1"/>
  <c r="J10" i="11"/>
  <c r="H10" i="11"/>
  <c r="G10" i="11"/>
  <c r="E10" i="11"/>
  <c r="D10" i="11"/>
  <c r="C10" i="11"/>
  <c r="K9" i="11"/>
  <c r="L9" i="11" s="1"/>
  <c r="J9" i="11"/>
  <c r="H9" i="11"/>
  <c r="G9" i="11"/>
  <c r="F9" i="11"/>
  <c r="D9" i="11"/>
  <c r="C9" i="11"/>
  <c r="K8" i="11"/>
  <c r="L8" i="11" s="1"/>
  <c r="J8" i="11"/>
  <c r="H8" i="11"/>
  <c r="G8" i="11"/>
  <c r="F8" i="11"/>
  <c r="C8" i="11"/>
  <c r="K7" i="11"/>
  <c r="L7" i="11" s="1"/>
  <c r="J7" i="11"/>
  <c r="H7" i="11"/>
  <c r="G7" i="11"/>
  <c r="F7" i="11"/>
  <c r="D7" i="11"/>
  <c r="F17" i="6"/>
  <c r="D17" i="6"/>
  <c r="F16" i="6"/>
  <c r="C16" i="6"/>
  <c r="F15" i="6"/>
  <c r="D15" i="6"/>
  <c r="C15" i="6"/>
  <c r="F14" i="6"/>
  <c r="E14" i="6"/>
  <c r="D14" i="6"/>
  <c r="C14" i="6"/>
  <c r="F13" i="6"/>
  <c r="C13" i="6"/>
  <c r="F12" i="6"/>
  <c r="D12" i="6"/>
  <c r="F10" i="6"/>
  <c r="E10" i="6"/>
  <c r="D10" i="6"/>
  <c r="C10" i="6"/>
  <c r="F8" i="6"/>
  <c r="D8" i="6"/>
  <c r="H11" i="10" l="1"/>
  <c r="J12" i="10"/>
  <c r="J11" i="10" s="1"/>
  <c r="E8" i="11"/>
  <c r="H23" i="10"/>
  <c r="J24" i="10"/>
  <c r="J23" i="10" s="1"/>
  <c r="J102" i="10"/>
  <c r="H10" i="10"/>
  <c r="H7" i="10" s="1"/>
  <c r="H32" i="10"/>
  <c r="J32" i="10" s="1"/>
  <c r="J93" i="10"/>
  <c r="J6" i="11"/>
  <c r="H64" i="10"/>
  <c r="H79" i="10"/>
  <c r="I134" i="10"/>
  <c r="K6" i="10"/>
  <c r="K5" i="10" s="1"/>
  <c r="F6" i="6" s="1"/>
  <c r="I6" i="10"/>
  <c r="I5" i="10" s="1"/>
  <c r="D6" i="6" s="1"/>
  <c r="H60" i="10"/>
  <c r="H49" i="10" s="1"/>
  <c r="C7" i="6" s="1"/>
  <c r="J135" i="10"/>
  <c r="H20" i="10"/>
  <c r="H19" i="10" s="1"/>
  <c r="K15" i="10"/>
  <c r="J64" i="10"/>
  <c r="H110" i="10"/>
  <c r="H17" i="10"/>
  <c r="H21" i="10"/>
  <c r="J21" i="10" s="1"/>
  <c r="J45" i="10"/>
  <c r="J50" i="10"/>
  <c r="J55" i="10"/>
  <c r="J60" i="10"/>
  <c r="H93" i="10"/>
  <c r="J130" i="10"/>
  <c r="E15" i="6" s="1"/>
  <c r="I50" i="10"/>
  <c r="F18" i="6"/>
  <c r="C25" i="6" s="1"/>
  <c r="E7" i="11"/>
  <c r="J8" i="10"/>
  <c r="F12" i="11"/>
  <c r="I12" i="11" s="1"/>
  <c r="J18" i="10"/>
  <c r="H31" i="10"/>
  <c r="K139" i="10"/>
  <c r="G13" i="11"/>
  <c r="G6" i="11" s="1"/>
  <c r="G17" i="11" s="1"/>
  <c r="J10" i="10"/>
  <c r="H36" i="10"/>
  <c r="J37" i="10"/>
  <c r="C7" i="11"/>
  <c r="J83" i="10"/>
  <c r="D16" i="6"/>
  <c r="J38" i="10"/>
  <c r="D8" i="11"/>
  <c r="J110" i="10"/>
  <c r="J101" i="10" s="1"/>
  <c r="E11" i="6" s="1"/>
  <c r="J134" i="10"/>
  <c r="H83" i="10"/>
  <c r="H97" i="10"/>
  <c r="J86" i="10"/>
  <c r="H116" i="10"/>
  <c r="H115" i="10" s="1"/>
  <c r="J17" i="10"/>
  <c r="J16" i="10" s="1"/>
  <c r="H16" i="10"/>
  <c r="J49" i="10"/>
  <c r="J116" i="10"/>
  <c r="J9" i="10"/>
  <c r="H14" i="11"/>
  <c r="I14" i="11" s="1"/>
  <c r="J35" i="10"/>
  <c r="H39" i="10"/>
  <c r="J40" i="10"/>
  <c r="J39" i="10" s="1"/>
  <c r="I15" i="11"/>
  <c r="I49" i="10"/>
  <c r="J123" i="10"/>
  <c r="E13" i="6" s="1"/>
  <c r="J74" i="10"/>
  <c r="J80" i="10"/>
  <c r="J79" i="10" s="1"/>
  <c r="H75" i="10"/>
  <c r="I123" i="10"/>
  <c r="D13" i="6" s="1"/>
  <c r="H102" i="10"/>
  <c r="H101" i="10" s="1"/>
  <c r="C11" i="6" s="1"/>
  <c r="J28" i="10"/>
  <c r="J27" i="10" s="1"/>
  <c r="H45" i="10"/>
  <c r="J70" i="10"/>
  <c r="J68" i="10" s="1"/>
  <c r="E8" i="6" s="1"/>
  <c r="J112" i="10"/>
  <c r="F11" i="11" l="1"/>
  <c r="I11" i="11" s="1"/>
  <c r="E9" i="11"/>
  <c r="I9" i="11" s="1"/>
  <c r="J20" i="10"/>
  <c r="J19" i="10" s="1"/>
  <c r="J15" i="10"/>
  <c r="J7" i="10"/>
  <c r="F10" i="11"/>
  <c r="F6" i="11" s="1"/>
  <c r="F17" i="11" s="1"/>
  <c r="I13" i="11"/>
  <c r="D25" i="6"/>
  <c r="E25" i="6" s="1"/>
  <c r="J36" i="10"/>
  <c r="J31" i="10"/>
  <c r="J115" i="10"/>
  <c r="E12" i="6" s="1"/>
  <c r="C12" i="6"/>
  <c r="H6" i="11"/>
  <c r="H17" i="11" s="1"/>
  <c r="H96" i="10"/>
  <c r="H73" i="10" s="1"/>
  <c r="C9" i="6" s="1"/>
  <c r="J97" i="10"/>
  <c r="J96" i="10" s="1"/>
  <c r="J73" i="10" s="1"/>
  <c r="D7" i="6"/>
  <c r="D18" i="6" s="1"/>
  <c r="E7" i="6"/>
  <c r="I139" i="10"/>
  <c r="H15" i="10"/>
  <c r="H6" i="10" s="1"/>
  <c r="H5" i="10" s="1"/>
  <c r="E16" i="6"/>
  <c r="D6" i="11"/>
  <c r="D17" i="11" s="1"/>
  <c r="I8" i="11"/>
  <c r="I7" i="11"/>
  <c r="C6" i="11"/>
  <c r="C17" i="11" s="1"/>
  <c r="E6" i="11"/>
  <c r="E17" i="11" s="1"/>
  <c r="J6" i="10" l="1"/>
  <c r="J5" i="10" s="1"/>
  <c r="E6" i="6" s="1"/>
  <c r="I10" i="11"/>
  <c r="I6" i="11"/>
  <c r="I17" i="11" s="1"/>
  <c r="E9" i="6"/>
  <c r="C6" i="6"/>
  <c r="H139" i="10"/>
  <c r="J139" i="10" l="1"/>
  <c r="J140" i="10" s="1"/>
  <c r="H140" i="10" l="1"/>
  <c r="E17" i="6"/>
  <c r="E18" i="6" s="1"/>
  <c r="J141" i="10"/>
  <c r="D24" i="6" l="1"/>
  <c r="D26" i="6" s="1"/>
  <c r="E19" i="6"/>
  <c r="D30" i="6" s="1"/>
  <c r="C24" i="6"/>
  <c r="C26" i="6" s="1"/>
  <c r="C17" i="6"/>
  <c r="C18" i="6" s="1"/>
  <c r="C19" i="6" s="1"/>
  <c r="H141" i="10"/>
  <c r="E24" i="6" l="1"/>
  <c r="E26" i="6" s="1"/>
  <c r="D29" i="6"/>
</calcChain>
</file>

<file path=xl/comments1.xml><?xml version="1.0" encoding="utf-8"?>
<comments xmlns="http://schemas.openxmlformats.org/spreadsheetml/2006/main">
  <authors>
    <author>Admin</author>
  </authors>
  <commentList>
    <comment ref="B30" authorId="0" shapeId="0">
      <text>
        <r>
          <rPr>
            <b/>
            <sz val="9"/>
            <color indexed="81"/>
            <rFont val="Tahoma"/>
            <family val="2"/>
          </rPr>
          <t>SKHCN:</t>
        </r>
        <r>
          <rPr>
            <sz val="9"/>
            <color indexed="81"/>
            <rFont val="Tahoma"/>
            <family val="2"/>
          </rPr>
          <t xml:space="preserve">
Ghi rõ tên của cơ quan chủ trì</t>
        </r>
      </text>
    </comment>
  </commentList>
</comments>
</file>

<file path=xl/comments2.xml><?xml version="1.0" encoding="utf-8"?>
<comments xmlns="http://schemas.openxmlformats.org/spreadsheetml/2006/main">
  <authors>
    <author>Admin</author>
    <author>Administrator</author>
  </authors>
  <commentList>
    <comment ref="M1" authorId="0" shapeId="0">
      <text>
        <r>
          <rPr>
            <sz val="9"/>
            <color indexed="81"/>
            <rFont val="Tahoma"/>
            <family val="2"/>
          </rPr>
          <t xml:space="preserve">Đến 30/06/2020
</t>
        </r>
      </text>
    </comment>
    <comment ref="O1" authorId="0" shapeId="0">
      <text>
        <r>
          <rPr>
            <b/>
            <sz val="9"/>
            <color indexed="81"/>
            <rFont val="Tahoma"/>
            <family val="2"/>
          </rPr>
          <t>Từ 01/01/2020</t>
        </r>
        <r>
          <rPr>
            <sz val="9"/>
            <color indexed="81"/>
            <rFont val="Tahoma"/>
            <family val="2"/>
          </rPr>
          <t xml:space="preserve">
</t>
        </r>
      </text>
    </comment>
    <comment ref="K15" authorId="1" shapeId="0">
      <text>
        <r>
          <rPr>
            <b/>
            <sz val="9"/>
            <color indexed="81"/>
            <rFont val="Tahoma"/>
            <family val="2"/>
          </rPr>
          <t>SKHCN:</t>
        </r>
        <r>
          <rPr>
            <sz val="9"/>
            <color indexed="81"/>
            <rFont val="Tahoma"/>
            <family val="2"/>
          </rPr>
          <t xml:space="preserve">
Một nội dung nghiên cứu chỉ có tối đa </t>
        </r>
        <r>
          <rPr>
            <b/>
            <sz val="9"/>
            <color indexed="81"/>
            <rFont val="Tahoma"/>
            <family val="2"/>
          </rPr>
          <t>01 TVC</t>
        </r>
        <r>
          <rPr>
            <sz val="9"/>
            <color indexed="81"/>
            <rFont val="Tahoma"/>
            <family val="2"/>
          </rPr>
          <t xml:space="preserve"> chủ trì xuyên suốt các công việc của nội dung đó</t>
        </r>
      </text>
    </comment>
    <comment ref="K27" authorId="1" shapeId="0">
      <text>
        <r>
          <rPr>
            <b/>
            <sz val="9"/>
            <color indexed="81"/>
            <rFont val="Tahoma"/>
            <family val="2"/>
          </rPr>
          <t>SKHCN:</t>
        </r>
        <r>
          <rPr>
            <sz val="9"/>
            <color indexed="81"/>
            <rFont val="Tahoma"/>
            <family val="2"/>
          </rPr>
          <t xml:space="preserve">
Công việc trong nội dung thực hiện có thể có hoặc không có TVC chủ trì nội dung đó tham gia</t>
        </r>
      </text>
    </comment>
    <comment ref="K39" authorId="1" shapeId="0">
      <text>
        <r>
          <rPr>
            <b/>
            <sz val="9"/>
            <color indexed="81"/>
            <rFont val="Tahoma"/>
            <family val="2"/>
          </rPr>
          <t>SKHCN:</t>
        </r>
        <r>
          <rPr>
            <sz val="9"/>
            <color indexed="81"/>
            <rFont val="Tahoma"/>
            <family val="2"/>
          </rPr>
          <t xml:space="preserve">
Không quá 30% tổng dự toán kinh phí chi tiền thù lao mục 1A</t>
        </r>
      </text>
    </comment>
    <comment ref="K45" authorId="1" shapeId="0">
      <text>
        <r>
          <rPr>
            <b/>
            <sz val="9"/>
            <color indexed="81"/>
            <rFont val="Tahoma"/>
            <family val="2"/>
          </rPr>
          <t>SKHCN:</t>
        </r>
        <r>
          <rPr>
            <sz val="9"/>
            <color indexed="81"/>
            <rFont val="Tahoma"/>
            <family val="2"/>
          </rPr>
          <t xml:space="preserve">
Không quá 50% tổng dự toán kinh phí chi tiền thù lao mục 1A</t>
        </r>
      </text>
    </comment>
    <comment ref="K50" authorId="0" shapeId="0">
      <text>
        <r>
          <rPr>
            <b/>
            <sz val="9"/>
            <color indexed="81"/>
            <rFont val="Tahoma"/>
            <family val="2"/>
          </rPr>
          <t>SKHCN:</t>
        </r>
        <r>
          <rPr>
            <sz val="9"/>
            <color indexed="81"/>
            <rFont val="Tahoma"/>
            <family val="2"/>
          </rPr>
          <t xml:space="preserve">
Cung cấp 3 bảng báo giá đối với mỗi nhóm loại nguyên vật liệu</t>
        </r>
      </text>
    </comment>
    <comment ref="K60" authorId="0" shapeId="0">
      <text>
        <r>
          <rPr>
            <b/>
            <sz val="9"/>
            <color indexed="81"/>
            <rFont val="Tahoma"/>
            <family val="2"/>
          </rPr>
          <t>SKHCN:</t>
        </r>
        <r>
          <rPr>
            <sz val="9"/>
            <color indexed="81"/>
            <rFont val="Tahoma"/>
            <family val="2"/>
          </rPr>
          <t xml:space="preserve">
Cung cấp bảng tổng hợp công suất từng thiết bị để làm cơ sở tính định mức tiêu hao nhiên liệu</t>
        </r>
      </text>
    </comment>
    <comment ref="K64" authorId="0" shapeId="0">
      <text>
        <r>
          <rPr>
            <b/>
            <sz val="9"/>
            <color indexed="81"/>
            <rFont val="Tahoma"/>
            <family val="2"/>
          </rPr>
          <t>SKHCN:</t>
        </r>
        <r>
          <rPr>
            <sz val="9"/>
            <color indexed="81"/>
            <rFont val="Tahoma"/>
            <family val="2"/>
          </rPr>
          <t xml:space="preserve">
Cung cấp tài liệu, báo giá minh chứng đề xuất</t>
        </r>
      </text>
    </comment>
    <comment ref="K68" authorId="0" shapeId="0">
      <text>
        <r>
          <rPr>
            <b/>
            <sz val="9"/>
            <color indexed="81"/>
            <rFont val="Tahoma"/>
            <family val="2"/>
          </rPr>
          <t>SKHCN:</t>
        </r>
        <r>
          <rPr>
            <sz val="9"/>
            <color indexed="81"/>
            <rFont val="Tahoma"/>
            <family val="2"/>
          </rPr>
          <t xml:space="preserve">
Nêu rõ dự kiến đi ở đâu, số lượt đi và thời gian ở mỗi lượt 
(tham khảo Thông tư 40/2017/TT-BTC) 
Lưu ý: chỉ hỗ trợ cho 1 người là CNĐT</t>
        </r>
      </text>
    </comment>
    <comment ref="K73" authorId="1" shapeId="0">
      <text>
        <r>
          <rPr>
            <b/>
            <sz val="9"/>
            <color indexed="81"/>
            <rFont val="Tahoma"/>
            <family val="2"/>
          </rPr>
          <t>SKHCN:</t>
        </r>
        <r>
          <rPr>
            <sz val="9"/>
            <color indexed="81"/>
            <rFont val="Tahoma"/>
            <family val="2"/>
          </rPr>
          <t xml:space="preserve">
Thông tư số 109/2016/TT-BTC ngày 30/6/2016 và Thông tư số 37/2022/TT-BTC ngày 22/6/2022 của Bộ Tài chính; 
Nghị quyết 06/2018/NQ-HDND 12/7/2018 của HĐND TP.HCM</t>
        </r>
      </text>
    </comment>
    <comment ref="K74" authorId="0" shapeId="0">
      <text>
        <r>
          <rPr>
            <b/>
            <sz val="9"/>
            <color indexed="81"/>
            <rFont val="Tahoma"/>
            <family val="2"/>
          </rPr>
          <t>SKHCN:</t>
        </r>
        <r>
          <rPr>
            <sz val="9"/>
            <color indexed="81"/>
            <rFont val="Tahoma"/>
            <family val="2"/>
          </rPr>
          <t xml:space="preserve">
Tùy theo quy mô khảo sát nhưng tối đa 5 triệu</t>
        </r>
      </text>
    </comment>
    <comment ref="K75" authorId="0" shapeId="0">
      <text>
        <r>
          <rPr>
            <b/>
            <sz val="9"/>
            <color indexed="81"/>
            <rFont val="Tahoma"/>
            <family val="2"/>
          </rPr>
          <t>SKHCN:</t>
        </r>
        <r>
          <rPr>
            <sz val="9"/>
            <color indexed="81"/>
            <rFont val="Tahoma"/>
            <family val="2"/>
          </rPr>
          <t xml:space="preserve">
Số lượng mẫu và sô lượng câu hỏi theo thuyết minh. Tổng chi phi XD tối đa 5 triệu</t>
        </r>
      </text>
    </comment>
    <comment ref="K84" authorId="0" shapeId="0">
      <text>
        <r>
          <rPr>
            <b/>
            <sz val="9"/>
            <color indexed="81"/>
            <rFont val="Tahoma"/>
            <family val="2"/>
          </rPr>
          <t>SKHCN:</t>
        </r>
        <r>
          <rPr>
            <sz val="9"/>
            <color indexed="81"/>
            <rFont val="Tahoma"/>
            <family val="2"/>
          </rPr>
          <t xml:space="preserve">
Đơn giá tính theo mức lương tối thiểu vùng tại thời điểm lập / 22 ngày</t>
        </r>
      </text>
    </comment>
    <comment ref="K85" authorId="0" shapeId="0">
      <text>
        <r>
          <rPr>
            <b/>
            <sz val="9"/>
            <color indexed="81"/>
            <rFont val="Tahoma"/>
            <family val="2"/>
          </rPr>
          <t>SKHCN:</t>
        </r>
        <r>
          <rPr>
            <sz val="9"/>
            <color indexed="81"/>
            <rFont val="Tahoma"/>
            <family val="2"/>
          </rPr>
          <t xml:space="preserve">
Đơn giá tính theo mức lương tối thiểu vùng tại thời điểm lập / 22 ngày</t>
        </r>
      </text>
    </comment>
    <comment ref="D98" authorId="1" shapeId="0">
      <text>
        <r>
          <rPr>
            <b/>
            <sz val="9"/>
            <color indexed="81"/>
            <rFont val="Tahoma"/>
            <family val="2"/>
          </rPr>
          <t>SKHCN</t>
        </r>
        <r>
          <rPr>
            <sz val="9"/>
            <color indexed="81"/>
            <rFont val="Tahoma"/>
            <family val="2"/>
          </rPr>
          <t xml:space="preserve">
Nhập số phiếu x số trường mỗi phiếu</t>
        </r>
      </text>
    </comment>
    <comment ref="D99" authorId="1" shapeId="0">
      <text>
        <r>
          <rPr>
            <b/>
            <sz val="9"/>
            <color indexed="81"/>
            <rFont val="Tahoma"/>
            <family val="2"/>
          </rPr>
          <t>SKHCN</t>
        </r>
        <r>
          <rPr>
            <sz val="9"/>
            <color indexed="81"/>
            <rFont val="Tahoma"/>
            <family val="2"/>
          </rPr>
          <t xml:space="preserve">
Nhập số phiếu x số trường mỗi phiếu</t>
        </r>
      </text>
    </comment>
    <comment ref="K108" authorId="0" shapeId="0">
      <text>
        <r>
          <rPr>
            <b/>
            <sz val="9"/>
            <color indexed="81"/>
            <rFont val="Tahoma"/>
            <family val="2"/>
          </rPr>
          <t>SKHCN:</t>
        </r>
        <r>
          <rPr>
            <sz val="9"/>
            <color indexed="81"/>
            <rFont val="Tahoma"/>
            <family val="2"/>
          </rPr>
          <t xml:space="preserve">
Nêu quy cách</t>
        </r>
      </text>
    </comment>
    <comment ref="K109" authorId="0" shapeId="0">
      <text>
        <r>
          <rPr>
            <b/>
            <sz val="9"/>
            <color indexed="81"/>
            <rFont val="Tahoma"/>
            <family val="2"/>
          </rPr>
          <t>SKHCN:</t>
        </r>
        <r>
          <rPr>
            <sz val="9"/>
            <color indexed="81"/>
            <rFont val="Tahoma"/>
            <family val="2"/>
          </rPr>
          <t xml:space="preserve">
Dự kiến số tở để tính</t>
        </r>
      </text>
    </comment>
    <comment ref="K113" authorId="0" shapeId="0">
      <text>
        <r>
          <rPr>
            <b/>
            <sz val="9"/>
            <color indexed="81"/>
            <rFont val="Tahoma"/>
            <family val="2"/>
          </rPr>
          <t>SKHCN:</t>
        </r>
        <r>
          <rPr>
            <sz val="9"/>
            <color indexed="81"/>
            <rFont val="Tahoma"/>
            <family val="2"/>
          </rPr>
          <t xml:space="preserve">
Dự kiến số tở để tính</t>
        </r>
      </text>
    </comment>
    <comment ref="K122" authorId="0" shapeId="0">
      <text>
        <r>
          <rPr>
            <b/>
            <sz val="9"/>
            <color indexed="81"/>
            <rFont val="Tahoma"/>
            <family val="2"/>
          </rPr>
          <t>SKHCN:</t>
        </r>
        <r>
          <rPr>
            <sz val="9"/>
            <color indexed="81"/>
            <rFont val="Tahoma"/>
            <family val="2"/>
          </rPr>
          <t xml:space="preserve">
Chỉ áp dụng đối với đề tài y tế có yêu cầu Hội đồng y đức</t>
        </r>
      </text>
    </comment>
    <comment ref="K123" authorId="0" shapeId="0">
      <text>
        <r>
          <rPr>
            <b/>
            <sz val="9"/>
            <color indexed="81"/>
            <rFont val="Tahoma"/>
            <family val="2"/>
          </rPr>
          <t>SKHCN:</t>
        </r>
        <r>
          <rPr>
            <sz val="9"/>
            <color indexed="81"/>
            <rFont val="Tahoma"/>
            <family val="2"/>
          </rPr>
          <t xml:space="preserve">
Cung cấp 3 bảng báo giá mỗi loại dịch vụ thuê ngoài</t>
        </r>
      </text>
    </comment>
    <comment ref="K127" authorId="0" shapeId="0">
      <text>
        <r>
          <rPr>
            <b/>
            <sz val="9"/>
            <color indexed="81"/>
            <rFont val="Tahoma"/>
            <family val="2"/>
          </rPr>
          <t>SKHCN:</t>
        </r>
        <r>
          <rPr>
            <sz val="9"/>
            <color indexed="81"/>
            <rFont val="Tahoma"/>
            <family val="2"/>
          </rPr>
          <t xml:space="preserve">
1. Mua sắm mới phải có 3 báo giá.
2. Sử dụng TTB, máy móc hiện có và tính vào chi phí đôi ứng trong nghiên cứu thì phải có bảng tính khấu hao TSCĐ đó (gửi kèm bảng tính khấu hao TSCĐ của đơn vị trong báo cáo tài chính của năm gần nhất)</t>
        </r>
      </text>
    </comment>
    <comment ref="K137" authorId="1" shapeId="0">
      <text>
        <r>
          <rPr>
            <b/>
            <sz val="9"/>
            <color indexed="81"/>
            <rFont val="Tahoma"/>
            <family val="2"/>
          </rPr>
          <t>SKHCN:</t>
        </r>
        <r>
          <rPr>
            <sz val="9"/>
            <color indexed="81"/>
            <rFont val="Tahoma"/>
            <family val="2"/>
          </rPr>
          <t xml:space="preserve">
Cung cấp bảng phí đăng bài của các tạp chí dự kiến đăng; chứng từ nộp phí đăng bài tương tự gần nhất (nếu có)</t>
        </r>
      </text>
    </comment>
    <comment ref="K140" authorId="1" shapeId="0">
      <text>
        <r>
          <rPr>
            <b/>
            <sz val="9"/>
            <color indexed="81"/>
            <rFont val="Tahoma"/>
            <family val="2"/>
          </rPr>
          <t>Administrator:</t>
        </r>
        <r>
          <rPr>
            <sz val="9"/>
            <color indexed="81"/>
            <rFont val="Tahoma"/>
            <family val="2"/>
          </rPr>
          <t xml:space="preserve">
Tối đa 5&amp; của 11 mục trên, nhưng không quá 300 triệu</t>
        </r>
      </text>
    </comment>
  </commentList>
</comments>
</file>

<file path=xl/sharedStrings.xml><?xml version="1.0" encoding="utf-8"?>
<sst xmlns="http://schemas.openxmlformats.org/spreadsheetml/2006/main" count="362" uniqueCount="235">
  <si>
    <t>Tổng cộng</t>
  </si>
  <si>
    <t>STT</t>
  </si>
  <si>
    <t>Nội dung công việc</t>
  </si>
  <si>
    <t>Chức danh</t>
  </si>
  <si>
    <t>Nội dung các khoản chi</t>
  </si>
  <si>
    <t>Tổng kinh phí</t>
  </si>
  <si>
    <t>Nguồn vốn</t>
  </si>
  <si>
    <t>Khoán chi</t>
  </si>
  <si>
    <t>Ngoài khoán</t>
  </si>
  <si>
    <t>NSNN</t>
  </si>
  <si>
    <t>Họ và tên</t>
  </si>
  <si>
    <t>TVC</t>
  </si>
  <si>
    <t>IV. PHÂN BỔ KINH PHÍ THỰC HIỆN</t>
  </si>
  <si>
    <t>Công</t>
  </si>
  <si>
    <t>A</t>
  </si>
  <si>
    <t>25. Cơ cấu phân bổ kinh phí</t>
  </si>
  <si>
    <t>26. Kế hoạch phân bổ kinh phí</t>
  </si>
  <si>
    <t>Phân bổ kinh phí</t>
  </si>
  <si>
    <t>Ngân sách Nhà nước</t>
  </si>
  <si>
    <t>Nguồn vốn khác</t>
  </si>
  <si>
    <t>Nguyên, nhiên liệu, vât tư, phụ tùng, dụng cụ, năng lượng, tài liệu, số liệu, …</t>
  </si>
  <si>
    <t>Công tác trong nước</t>
  </si>
  <si>
    <t>Chi điều tra, khảo sát</t>
  </si>
  <si>
    <t>Dịch vụ thuê ngoài phục vụ nghiên cứu</t>
  </si>
  <si>
    <t>Đơn vị tính: Đồng</t>
  </si>
  <si>
    <t>TỔNG KINH PHÍ THỰC HIỆN</t>
  </si>
  <si>
    <t>Ngân sách</t>
  </si>
  <si>
    <t>Khác</t>
  </si>
  <si>
    <t>Khoán
chi</t>
  </si>
  <si>
    <t>Chi Hội đồng tư vấn</t>
  </si>
  <si>
    <t>Đợt 1</t>
  </si>
  <si>
    <t>Đợt 2</t>
  </si>
  <si>
    <t>Đợt 3</t>
  </si>
  <si>
    <t>TK</t>
  </si>
  <si>
    <t>TV</t>
  </si>
  <si>
    <t>KTV</t>
  </si>
  <si>
    <t>-</t>
  </si>
  <si>
    <t>Hội đồng nghiệm thu cơ sở</t>
  </si>
  <si>
    <t>Chủ tịch hội đồng</t>
  </si>
  <si>
    <t>người</t>
  </si>
  <si>
    <t>Thư ký hành chính</t>
  </si>
  <si>
    <t>Đại biểu được mời tham dự</t>
  </si>
  <si>
    <t>Hội đồng y đức</t>
  </si>
  <si>
    <t>7.1</t>
  </si>
  <si>
    <t>7.2</t>
  </si>
  <si>
    <t>Chi khác</t>
  </si>
  <si>
    <t xml:space="preserve">Người chủ trì </t>
  </si>
  <si>
    <t>Thư kí hội thảo</t>
  </si>
  <si>
    <t>Báo cáo viên trình bày tại hội thảo</t>
  </si>
  <si>
    <t>Người</t>
  </si>
  <si>
    <t>Công tác phí</t>
  </si>
  <si>
    <t>Điện</t>
  </si>
  <si>
    <t>Nước</t>
  </si>
  <si>
    <t>Xăng, dầu</t>
  </si>
  <si>
    <t>kWh</t>
  </si>
  <si>
    <t>m3</t>
  </si>
  <si>
    <t>Lít</t>
  </si>
  <si>
    <t>Hội nghị (hoặc hội thảo đầu bờ)</t>
  </si>
  <si>
    <t>Báo cáo viên</t>
  </si>
  <si>
    <t>Nước uống</t>
  </si>
  <si>
    <t>Bộ</t>
  </si>
  <si>
    <t>Người/buổi</t>
  </si>
  <si>
    <t>Cái</t>
  </si>
  <si>
    <t>Viết, tập ghi chú</t>
  </si>
  <si>
    <t>Mẫu</t>
  </si>
  <si>
    <t>Thuê phân tích …</t>
  </si>
  <si>
    <t>Thuê kiểm định…</t>
  </si>
  <si>
    <t>…</t>
  </si>
  <si>
    <t>Bằng chữ: …</t>
  </si>
  <si>
    <t>Dụng cụ, phụ tùng và vật rẻ mau hỏng,…</t>
  </si>
  <si>
    <t>Vé máy bay (nêu rõ dự kiến đi đâu)</t>
  </si>
  <si>
    <t>Đêm</t>
  </si>
  <si>
    <t>Người/đi về</t>
  </si>
  <si>
    <t>1.</t>
  </si>
  <si>
    <t>2.</t>
  </si>
  <si>
    <t>Phương án</t>
  </si>
  <si>
    <t>Mẫu phiếu dưới hoặc bằng 30 chỉ tiêu</t>
  </si>
  <si>
    <t>Mẫu phiếu 30 chỉ tiêu đến 40 chỉ tiêu</t>
  </si>
  <si>
    <t>Mẫu phiếu trên 40 chỉ tiêu</t>
  </si>
  <si>
    <t>Tập huấn nghiệp vụ điều tra</t>
  </si>
  <si>
    <t>Chi cho người được điều tra (mẫu đến 40 chỉ tiêu)</t>
  </si>
  <si>
    <t>Chi cho người được điều tra (mẫu trên 40 chỉ tiêu)</t>
  </si>
  <si>
    <t>Chi cho người được điều tra (mẫu 30 chỉ tiêu trở xuống)</t>
  </si>
  <si>
    <t>Phiếu</t>
  </si>
  <si>
    <t>Chi thực hiện điều tra</t>
  </si>
  <si>
    <t>Chi cho tổ chức được điều tra (mẫu 30 chỉ tiêu trở xuống)</t>
  </si>
  <si>
    <t>Chi cho tổ chức được điều tra (mẫu đến 40 chỉ tiêu)</t>
  </si>
  <si>
    <t>Chi cho tổ chức được điều tra (mẫu trên 40 chỉ tiêu)</t>
  </si>
  <si>
    <t>Chi cho người dẫn đường (nếu có): 70% mức chi thuê điều tra viên</t>
  </si>
  <si>
    <t>Chi xử lý kết quả điều tra</t>
  </si>
  <si>
    <t>Nghiệm thu, kiểm tra, hoàn thiện phiếu
(7% tiền công điều tra viên)</t>
  </si>
  <si>
    <t>Trường</t>
  </si>
  <si>
    <t>Nhập liệu có cấu trúc (tham khảo Thông tư 194/2012/TT-BTC ngày 15/11/2012) từ 300đ - 450đ</t>
  </si>
  <si>
    <t>Trang</t>
  </si>
  <si>
    <t>Chi kiểm tra, đi lại các tỉnh thực hiện điều tra (nếu có)</t>
  </si>
  <si>
    <t>Chuyến</t>
  </si>
  <si>
    <t>Chi phí ở tại nơi đến điều tra (Xem Thông tư 40/2017/TT-BTC)</t>
  </si>
  <si>
    <t>Nhập liệu phi cấu trúc (gỡ băng trong trường hợp điều tra định tính): 9.500đ/trang A4; 1 phiếu # … A4</t>
  </si>
  <si>
    <t>Báo cáo</t>
  </si>
  <si>
    <t>Báo cáo không trình bày tại hội thảo</t>
  </si>
  <si>
    <t>V. TỶ LỆ QUYỀN SỞ HỮU ĐỐI VỚI KẾT QUẢ NHIỆM VỤ</t>
  </si>
  <si>
    <t>(Ghi tên tổ chức chủ trì)</t>
  </si>
  <si>
    <t>Sở Khoa học và Công nghệ TP.HCM</t>
  </si>
  <si>
    <t>VI. GIẢI TRÌNH CÁC KHOẢN CHI</t>
  </si>
  <si>
    <t>Nguyễn Văn A</t>
  </si>
  <si>
    <t>1.1</t>
  </si>
  <si>
    <t>1.2</t>
  </si>
  <si>
    <t>1.3</t>
  </si>
  <si>
    <t>1.4</t>
  </si>
  <si>
    <t>1.3.1</t>
  </si>
  <si>
    <t>1.3.2</t>
  </si>
  <si>
    <t>1.3.3</t>
  </si>
  <si>
    <t>1.5</t>
  </si>
  <si>
    <t>Nguyễn Văn C</t>
  </si>
  <si>
    <t>Nguyễn Văn B</t>
  </si>
  <si>
    <t>Nguyễn Văn D</t>
  </si>
  <si>
    <t>Nguyễn Văn E</t>
  </si>
  <si>
    <t>BẢNG GIẢI TRÌNH CHI TIÊT</t>
  </si>
  <si>
    <t>2.1</t>
  </si>
  <si>
    <t>2.2</t>
  </si>
  <si>
    <t>2.3</t>
  </si>
  <si>
    <t xml:space="preserve">Công tác trong nước </t>
  </si>
  <si>
    <t>4.1</t>
  </si>
  <si>
    <t>4.2</t>
  </si>
  <si>
    <t>4.3</t>
  </si>
  <si>
    <t>4.4</t>
  </si>
  <si>
    <t>4.5</t>
  </si>
  <si>
    <t>4.6</t>
  </si>
  <si>
    <t>6.1</t>
  </si>
  <si>
    <t>6.2</t>
  </si>
  <si>
    <t>CỘNG (mục 1 -&gt; 11)</t>
  </si>
  <si>
    <t>Chi quản lý chung nhiệm vụ KH&amp;CN</t>
  </si>
  <si>
    <t xml:space="preserve">Ủy viên phản biện </t>
  </si>
  <si>
    <t>Tỷ lệ điều chỉnh</t>
  </si>
  <si>
    <t>Thuê xe (đi từ …. Đến …)</t>
  </si>
  <si>
    <t>Lưu trú tại …. (… đ/đêm x … đêm)</t>
  </si>
  <si>
    <t>Xây dựng phương án điều tra</t>
  </si>
  <si>
    <t>Chi cho điều tra viên:… mẫu định lượng
(… phiếu/ngày/người)</t>
  </si>
  <si>
    <t>Chi cho điều tra viên:… mẫu định tính
(… phiếu/ngày/người)</t>
  </si>
  <si>
    <t>Thuê xe đi về tại ….... (đính kèm 3 báo giá)</t>
  </si>
  <si>
    <t>Đại biểu tham dự</t>
  </si>
  <si>
    <t>Baner Hội thảo (…m x ….m) nếu có</t>
  </si>
  <si>
    <t>Lập mẫu phiếu điều tra</t>
  </si>
  <si>
    <t>Lương tối thiểu vùng I</t>
  </si>
  <si>
    <t>1A</t>
  </si>
  <si>
    <t>1B</t>
  </si>
  <si>
    <t>1C</t>
  </si>
  <si>
    <t>Trần Văn A</t>
  </si>
  <si>
    <t>Trần Văn B</t>
  </si>
  <si>
    <t>Nguyên vật liệu, mẫu vật:</t>
  </si>
  <si>
    <t>Nhiên liệu, năng lượng</t>
  </si>
  <si>
    <t>2.4</t>
  </si>
  <si>
    <t>Quyền sở hữu và sử dụng đối tượng của quyền SHTT phục vụ hoạt động nghiên cứu</t>
  </si>
  <si>
    <t>C</t>
  </si>
  <si>
    <t>D</t>
  </si>
  <si>
    <t>Thuê chuyên gia nước ngoài</t>
  </si>
  <si>
    <t>Thuê chuyên gia trong nước</t>
  </si>
  <si>
    <t>Thù lao tham gia nhiệm vụ KHCN</t>
  </si>
  <si>
    <t>Tên nguyên liệu, quy cách, thông số kỹ thuật</t>
  </si>
  <si>
    <t>Tên dụng cụ, quy cách, thông số kỹ thuật</t>
  </si>
  <si>
    <t>Sửa chữa, mua sắm, thuê tài sản</t>
  </si>
  <si>
    <t>Chi hợp tác quốc tế (đoàn ra, đoàn vào)</t>
  </si>
  <si>
    <t xml:space="preserve"> - Trong nước: Thông tư 40/2017/TT-BTC ngày 28/4/2017 và Thông tư số 71/2018/TT-BTC ngày 10/8/2018</t>
  </si>
  <si>
    <t xml:space="preserve"> - Ngoài nước: Thông tư số 102/2012/TT-BTC ngày 21/6/2012 </t>
  </si>
  <si>
    <t>Tài liệu Hội thảo (20 tờ  x  550đ/tờ)</t>
  </si>
  <si>
    <t>Tài liệu Hội nghị (20 tờ  x  550đ/tờ)</t>
  </si>
  <si>
    <t>Phí đăng bài báo quốc tế</t>
  </si>
  <si>
    <t>Phí đăng ký bảo hộ giống</t>
  </si>
  <si>
    <t>Phí đăng ký sở hữu trí tuệ (GPHI, sáng chế)</t>
  </si>
  <si>
    <t>Tài liệu (10 tờ  x  550đ/tờ)</t>
  </si>
  <si>
    <t>Cộng (1--&gt;12)</t>
  </si>
  <si>
    <t>BẢNG TỔNG HỢP THANH TOÁN THÙ LAO THAM GIA NHIỆM VỤ KH&amp;CN</t>
  </si>
  <si>
    <t>Thù lao của Chủ nhiệm nhiệm vụ, thự ký khoa học (bao gồm thực hiện xây dựng thuyết minh nhiệm vụ, báo cáo tổng kết)</t>
  </si>
  <si>
    <t>Chức danh/ Đơn vị tính</t>
  </si>
  <si>
    <t>CNNV</t>
  </si>
  <si>
    <t>Số người/số lượng</t>
  </si>
  <si>
    <t>Mức chi thù lao/Đơn giá</t>
  </si>
  <si>
    <t>tháng</t>
  </si>
  <si>
    <t xml:space="preserve">Thời gian thực hiện nhiệm vụ:  </t>
  </si>
  <si>
    <t>Thù lao nội dung nghiên cứu</t>
  </si>
  <si>
    <t>Công việc 3: …</t>
  </si>
  <si>
    <t>Lao động phổ thông</t>
  </si>
  <si>
    <t>LDPT</t>
  </si>
  <si>
    <t>Nhóm thành viên</t>
  </si>
  <si>
    <t>Thù lao nghiên cứu</t>
  </si>
  <si>
    <t>CGTN</t>
  </si>
  <si>
    <t>Lê Văn A</t>
  </si>
  <si>
    <t>CGNN</t>
  </si>
  <si>
    <t>Số người</t>
  </si>
  <si>
    <t>TT</t>
  </si>
  <si>
    <t>Tổng thù lao theo chức danh</t>
  </si>
  <si>
    <t>Số công</t>
  </si>
  <si>
    <t>Theo ngày</t>
  </si>
  <si>
    <t>Quy đổi tháng</t>
  </si>
  <si>
    <t>Nhóm KTV, nhân viên hỗ trợ</t>
  </si>
  <si>
    <t>Thù lao tham gia nhiệm vụ</t>
  </si>
  <si>
    <t>Nguyên - nhiên - vât liệu, phụ tùng, dụng cụ, năng lượng, tài liệu, số liệu, …</t>
  </si>
  <si>
    <t xml:space="preserve">Thuê chuyên gia trong nước </t>
  </si>
  <si>
    <t xml:space="preserve">Thuê chuyên gia nước ngoài  </t>
  </si>
  <si>
    <t>Lương cơ sở</t>
  </si>
  <si>
    <t>Liệt kê chi tiết các mục chi có liên quan theo quy định</t>
  </si>
  <si>
    <t>Tổng số công</t>
  </si>
  <si>
    <t>Thành tiền (Đồng)</t>
  </si>
  <si>
    <t>Nguồn kinh phí (Đồng)</t>
  </si>
  <si>
    <t>Phó chủ tịch/Thành viên hội đồng</t>
  </si>
  <si>
    <t>Chi văn phòng phẩm, in ấn, thông tin liên lạc</t>
  </si>
  <si>
    <t>Chi hội nghị, hội thảo khoa học, diễn đàn, tọa đàm khoa học</t>
  </si>
  <si>
    <t>Hội thảo khoa học, diễn đàn, tọa đàm khoa học</t>
  </si>
  <si>
    <t>Trần Văn C</t>
  </si>
  <si>
    <t>Trần Văn D</t>
  </si>
  <si>
    <t>Mức lương theo tuần</t>
  </si>
  <si>
    <t>Mức lương theo ngày</t>
  </si>
  <si>
    <t>Mức lương theo giờ</t>
  </si>
  <si>
    <t>Nội dung 1:  …</t>
  </si>
  <si>
    <t>Nội dung 2:  …</t>
  </si>
  <si>
    <t>Công việc 1: …</t>
  </si>
  <si>
    <t>Công việc 2: …</t>
  </si>
  <si>
    <t>Nội dung  4: …</t>
  </si>
  <si>
    <t>1.3.4</t>
  </si>
  <si>
    <t>Công việc 4: …</t>
  </si>
  <si>
    <r>
      <t xml:space="preserve">Nội dung 3: … 
</t>
    </r>
    <r>
      <rPr>
        <sz val="12"/>
        <color rgb="FF000000"/>
        <rFont val="Times New Roman"/>
        <family val="1"/>
      </rPr>
      <t>(do Nguyễn Văn C là TVC chủ trì)</t>
    </r>
  </si>
  <si>
    <t>MỘT SỐ LƯU Ý KHI LẬP DỰ TOÁN</t>
  </si>
  <si>
    <t>Một nội dung nghiên cứu chỉ có tối đa 01 Thành viên chính chủ trì xuyên suốt các công việc của nội dung đó</t>
  </si>
  <si>
    <t>Trong 1 công việc của nội dung, có thể có hoặc không có Thành viên chính chủ trì nội dung tham gia tùy vào tính chất công việc</t>
  </si>
  <si>
    <t>Chủ nhiệm nhiệm vụ</t>
  </si>
  <si>
    <t xml:space="preserve"> - Có thể tham gia thực hiện nội dung nghiên cứu với chức danh Thành viên chính hoặc Thành viên tùy thuộc vào tính chất và công việc thực hiện của nội dung nghiên cứu.</t>
  </si>
  <si>
    <t xml:space="preserve"> - Thù lao chi trả cho Chủ nhiệm nhiệm vụ tính theo thời gian thực hiện nhiệm vụ, do đó cùng một thời điểm chỉ được làm Chủ nhiệm nhiệm vụ của 01 nhiệm vụ. Trường hợp 01 người cùng một thời điểm triển khai làm Chủ nhiệm nhiệm vụ từ 02 nhiệm vụ trở lên thì tổng thù lao chi trả cho chức danh Chủ nhiệm nhiệm vụ của người đó đối với các nhiệm vụ chủ trì được tính theo thời gian thực hiện của nhiệm vụ có thời gian dài nhất. </t>
  </si>
  <si>
    <t>Ví dụ: Ông Nguyễn Văn A chủ trì 02 nhiệm vụ: (1) Nhiệm vụ 1 có thời gian thực hiện 12 tháng; (2) Nhiệm vụ 2 có thời gian thực hiện 15 tháng</t>
  </si>
  <si>
    <r>
      <rPr>
        <i/>
        <sz val="13"/>
        <color theme="1"/>
        <rFont val="Times New Roman"/>
        <family val="1"/>
      </rPr>
      <t xml:space="preserve">  + TH1: 02 nhiệm vụ được tổ chức họp thẩm định cùng đợt</t>
    </r>
    <r>
      <rPr>
        <sz val="13"/>
        <color theme="1"/>
        <rFont val="Times New Roman"/>
        <family val="1"/>
      </rPr>
      <t xml:space="preserve">
     Nhiệm vụ 1 đã tính thù lao Chủ nhiệm nhiệm vụ tương ứng 12 tháng thực hiện nhiệm vụ thì nhiệm vụ 2 chỉ tính thù lao tương ứng với thời gian là 03 tháng (15 tháng - 12 tháng)</t>
    </r>
  </si>
  <si>
    <t xml:space="preserve">   + TH2: Nhiệm vụ 1 đả được ký hợp đồng triển khai tháng 10/2023; Nhiệm vụ 2 được tổ chức họp thẩm định tháng 4/2024 (dự kiến phê duyệt trong tháng 5),
     Tính đến thời điểm thẩm định + 01 tháng, thời gian tối đa để tính Thù lao chức danh Chủ nhiệm nhiệm vụ của nhiệm vụ 2 là  [15 tháng - 8 tháng (từ tháng 11/2023 đến tháng 04/2024 + 01 tháng)]</t>
  </si>
  <si>
    <t>THỦ TRƯỞNG CƠ QUAN CHỦ TRÌ NHIỆM VỤ</t>
  </si>
  <si>
    <t>CHỦ NHIỆM NHIỆM VỤ</t>
  </si>
  <si>
    <t>(Ký tên và đóng dấu)</t>
  </si>
  <si>
    <t>(Ghi rõ Họ và tên)</t>
  </si>
  <si>
    <t>SỞ KHOA HỌC VÀ CÔNG NGHỆ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</si>
</sst>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_(* #,##0.0_);_(* \(#,##0.0\);_(* &quot;-&quot;??_);_(@_)"/>
  </numFmts>
  <fonts count="35" x14ac:knownFonts="1">
    <font>
      <sz val="11"/>
      <color theme="1"/>
      <name val="Calibri"/>
      <family val="2"/>
      <scheme val="minor"/>
    </font>
    <font>
      <sz val="11"/>
      <color theme="1"/>
      <name val="Calibri"/>
      <family val="2"/>
      <scheme val="minor"/>
    </font>
    <font>
      <b/>
      <sz val="11"/>
      <color rgb="FF000000"/>
      <name val="Times New Roman"/>
      <family val="1"/>
      <charset val="163"/>
    </font>
    <font>
      <sz val="11"/>
      <color theme="1"/>
      <name val="Times New Roman"/>
      <family val="1"/>
    </font>
    <font>
      <sz val="12"/>
      <color theme="1"/>
      <name val="Times New Roman"/>
      <family val="1"/>
    </font>
    <font>
      <i/>
      <sz val="12"/>
      <color theme="1"/>
      <name val="Times New Roman"/>
      <family val="1"/>
    </font>
    <font>
      <b/>
      <sz val="12"/>
      <color theme="1"/>
      <name val="Times New Roman"/>
      <family val="1"/>
    </font>
    <font>
      <b/>
      <i/>
      <sz val="12"/>
      <color theme="1"/>
      <name val="Times New Roman"/>
      <family val="1"/>
    </font>
    <font>
      <u/>
      <sz val="11"/>
      <color theme="10"/>
      <name val="Calibri"/>
      <family val="2"/>
      <scheme val="minor"/>
    </font>
    <font>
      <u/>
      <sz val="11"/>
      <color theme="11"/>
      <name val="Calibri"/>
      <family val="2"/>
      <scheme val="minor"/>
    </font>
    <font>
      <sz val="11"/>
      <color rgb="FF000000"/>
      <name val="Times New Roman"/>
      <family val="1"/>
    </font>
    <font>
      <b/>
      <i/>
      <sz val="11"/>
      <color rgb="FF000000"/>
      <name val="Times New Roman"/>
      <family val="1"/>
      <charset val="163"/>
    </font>
    <font>
      <b/>
      <i/>
      <sz val="11"/>
      <color theme="1"/>
      <name val="Times New Roman"/>
      <family val="1"/>
      <charset val="163"/>
    </font>
    <font>
      <b/>
      <sz val="11"/>
      <color theme="1"/>
      <name val="Times New Roman"/>
      <family val="1"/>
    </font>
    <font>
      <b/>
      <i/>
      <sz val="11"/>
      <color theme="1"/>
      <name val="Times New Roman"/>
      <family val="1"/>
    </font>
    <font>
      <i/>
      <sz val="11"/>
      <color theme="1"/>
      <name val="Times New Roman"/>
      <family val="1"/>
    </font>
    <font>
      <b/>
      <sz val="11"/>
      <color indexed="8"/>
      <name val="Times New Roman"/>
      <family val="1"/>
    </font>
    <font>
      <sz val="11"/>
      <color indexed="8"/>
      <name val="Times New Roman"/>
      <family val="1"/>
    </font>
    <font>
      <i/>
      <sz val="11"/>
      <color indexed="8"/>
      <name val="Times New Roman"/>
      <family val="1"/>
    </font>
    <font>
      <b/>
      <sz val="11"/>
      <name val="Times New Roman"/>
      <family val="1"/>
    </font>
    <font>
      <b/>
      <i/>
      <sz val="11"/>
      <color indexed="8"/>
      <name val="Times New Roman"/>
      <family val="1"/>
    </font>
    <font>
      <b/>
      <sz val="12"/>
      <color rgb="FF000000"/>
      <name val="Times New Roman"/>
      <family val="1"/>
    </font>
    <font>
      <b/>
      <i/>
      <sz val="12"/>
      <color rgb="FF000000"/>
      <name val="Times New Roman"/>
      <family val="1"/>
    </font>
    <font>
      <sz val="12"/>
      <color rgb="FF000000"/>
      <name val="Times New Roman"/>
      <family val="1"/>
    </font>
    <font>
      <i/>
      <sz val="12"/>
      <color rgb="FF000000"/>
      <name val="Times New Roman"/>
      <family val="1"/>
    </font>
    <font>
      <sz val="12"/>
      <name val="Times New Roman"/>
      <family val="1"/>
      <charset val="163"/>
    </font>
    <font>
      <sz val="9"/>
      <color indexed="81"/>
      <name val="Tahoma"/>
      <family val="2"/>
    </font>
    <font>
      <b/>
      <sz val="9"/>
      <color indexed="81"/>
      <name val="Tahoma"/>
      <family val="2"/>
    </font>
    <font>
      <b/>
      <sz val="13"/>
      <color theme="1"/>
      <name val="Times New Roman"/>
      <family val="1"/>
    </font>
    <font>
      <sz val="12"/>
      <name val="Times New Roman"/>
      <family val="1"/>
    </font>
    <font>
      <sz val="13"/>
      <color theme="1"/>
      <name val="Times New Roman"/>
      <family val="1"/>
    </font>
    <font>
      <i/>
      <sz val="13"/>
      <color theme="1"/>
      <name val="Times New Roman"/>
      <family val="1"/>
    </font>
    <font>
      <b/>
      <sz val="13"/>
      <color theme="1"/>
      <name val="Times New Roman"/>
      <family val="1"/>
      <charset val="163"/>
    </font>
    <font>
      <i/>
      <sz val="13"/>
      <color theme="1"/>
      <name val="Times New Roman"/>
      <family val="1"/>
      <charset val="163"/>
    </font>
    <font>
      <sz val="13"/>
      <color theme="1"/>
      <name val="Times New Roman"/>
      <family val="1"/>
      <charset val="163"/>
    </font>
  </fonts>
  <fills count="8">
    <fill>
      <patternFill patternType="none"/>
    </fill>
    <fill>
      <patternFill patternType="gray125"/>
    </fill>
    <fill>
      <patternFill patternType="solid">
        <fgColor rgb="FFFFFFFF"/>
        <bgColor indexed="64"/>
      </patternFill>
    </fill>
    <fill>
      <patternFill patternType="solid">
        <fgColor rgb="FFE2F2F6"/>
        <bgColor indexed="64"/>
      </patternFill>
    </fill>
    <fill>
      <patternFill patternType="solid">
        <fgColor rgb="FFFFFF00"/>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9" tint="0.79998168889431442"/>
        <bgColor indexed="64"/>
      </patternFill>
    </fill>
  </fills>
  <borders count="8">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s>
  <cellStyleXfs count="52">
    <xf numFmtId="0" fontId="0" fillId="0" borderId="0"/>
    <xf numFmtId="164"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 fillId="0" borderId="0"/>
    <xf numFmtId="9" fontId="1" fillId="0" borderId="0" applyFont="0" applyFill="0" applyBorder="0" applyAlignment="0" applyProtection="0"/>
  </cellStyleXfs>
  <cellXfs count="218">
    <xf numFmtId="0" fontId="0" fillId="0" borderId="0" xfId="0"/>
    <xf numFmtId="3" fontId="4" fillId="0" borderId="0" xfId="0" applyNumberFormat="1" applyFont="1"/>
    <xf numFmtId="0" fontId="6" fillId="0" borderId="0" xfId="0" applyFont="1" applyAlignment="1">
      <alignment horizontal="center" vertical="center"/>
    </xf>
    <xf numFmtId="0" fontId="6" fillId="0" borderId="0" xfId="0" applyFont="1"/>
    <xf numFmtId="0" fontId="6" fillId="0" borderId="3" xfId="0" applyFont="1" applyBorder="1" applyAlignment="1">
      <alignment horizontal="center" vertical="center" wrapText="1"/>
    </xf>
    <xf numFmtId="0" fontId="3" fillId="0" borderId="0" xfId="0" applyFont="1"/>
    <xf numFmtId="0" fontId="3" fillId="0" borderId="3" xfId="0" applyFont="1" applyBorder="1" applyAlignment="1">
      <alignment vertical="center" wrapText="1"/>
    </xf>
    <xf numFmtId="165" fontId="11" fillId="2" borderId="3" xfId="1" applyNumberFormat="1" applyFont="1" applyFill="1" applyBorder="1" applyAlignment="1">
      <alignment horizontal="center" vertical="center" wrapText="1"/>
    </xf>
    <xf numFmtId="0" fontId="12" fillId="0" borderId="3" xfId="0" applyFont="1" applyBorder="1" applyAlignment="1">
      <alignment horizontal="center" vertical="center" wrapText="1"/>
    </xf>
    <xf numFmtId="0" fontId="10" fillId="0" borderId="3" xfId="0" applyFont="1" applyBorder="1" applyAlignment="1">
      <alignment horizontal="left" vertical="center" wrapText="1"/>
    </xf>
    <xf numFmtId="0" fontId="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3" fillId="0" borderId="0" xfId="0" applyFont="1" applyAlignment="1">
      <alignment horizontal="center" vertical="center"/>
    </xf>
    <xf numFmtId="165" fontId="3" fillId="0" borderId="0" xfId="1" applyNumberFormat="1" applyFont="1" applyAlignment="1">
      <alignment vertical="center"/>
    </xf>
    <xf numFmtId="0" fontId="13" fillId="0" borderId="0" xfId="0" applyFont="1" applyAlignment="1">
      <alignment vertical="center"/>
    </xf>
    <xf numFmtId="0" fontId="19"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3" xfId="0" applyFont="1" applyBorder="1" applyAlignment="1">
      <alignment vertical="center" wrapText="1"/>
    </xf>
    <xf numFmtId="165" fontId="17" fillId="0" borderId="3" xfId="1" applyNumberFormat="1" applyFont="1" applyBorder="1" applyAlignment="1">
      <alignment horizontal="center" vertical="center" wrapText="1"/>
    </xf>
    <xf numFmtId="165" fontId="3" fillId="0" borderId="0" xfId="0" applyNumberFormat="1" applyFont="1" applyAlignment="1">
      <alignment vertical="center"/>
    </xf>
    <xf numFmtId="0" fontId="16" fillId="0" borderId="3" xfId="0" applyFont="1" applyBorder="1" applyAlignment="1">
      <alignment horizontal="center" vertical="center" wrapText="1"/>
    </xf>
    <xf numFmtId="3" fontId="3" fillId="0" borderId="0" xfId="0" applyNumberFormat="1" applyFont="1" applyAlignment="1">
      <alignment vertical="center"/>
    </xf>
    <xf numFmtId="0" fontId="13" fillId="0" borderId="3" xfId="0" applyFont="1" applyBorder="1" applyAlignment="1">
      <alignment horizontal="center" vertical="center" wrapText="1"/>
    </xf>
    <xf numFmtId="0" fontId="3" fillId="0" borderId="3" xfId="0" applyFont="1" applyBorder="1" applyAlignment="1">
      <alignment horizontal="left" vertical="center" wrapText="1"/>
    </xf>
    <xf numFmtId="165" fontId="3" fillId="0" borderId="3" xfId="1" applyNumberFormat="1" applyFont="1" applyBorder="1" applyAlignment="1">
      <alignment horizontal="center" vertical="center" wrapText="1"/>
    </xf>
    <xf numFmtId="0" fontId="3" fillId="0" borderId="0" xfId="0" applyFont="1" applyAlignment="1">
      <alignment vertical="center" wrapText="1"/>
    </xf>
    <xf numFmtId="3" fontId="14" fillId="0" borderId="3" xfId="0" applyNumberFormat="1" applyFont="1" applyBorder="1" applyAlignment="1">
      <alignment horizontal="center" vertical="center" wrapText="1"/>
    </xf>
    <xf numFmtId="0" fontId="14" fillId="0" borderId="3" xfId="0" applyFont="1" applyBorder="1" applyAlignment="1">
      <alignment horizontal="center" vertical="center"/>
    </xf>
    <xf numFmtId="0" fontId="20" fillId="0" borderId="3" xfId="0" applyFont="1" applyBorder="1" applyAlignment="1">
      <alignment vertical="center" wrapText="1"/>
    </xf>
    <xf numFmtId="0" fontId="23" fillId="0" borderId="3" xfId="0" applyFont="1" applyBorder="1" applyAlignment="1">
      <alignment horizontal="center" vertical="center" wrapText="1"/>
    </xf>
    <xf numFmtId="0" fontId="23" fillId="0" borderId="3" xfId="0" applyFont="1" applyBorder="1" applyAlignment="1">
      <alignment vertical="center" wrapText="1"/>
    </xf>
    <xf numFmtId="0" fontId="23" fillId="0" borderId="3" xfId="0" applyFont="1" applyBorder="1" applyAlignment="1">
      <alignment horizontal="right" vertical="center"/>
    </xf>
    <xf numFmtId="3" fontId="23" fillId="0" borderId="3" xfId="0" applyNumberFormat="1" applyFont="1" applyBorder="1" applyAlignment="1">
      <alignment horizontal="right" vertical="center"/>
    </xf>
    <xf numFmtId="0" fontId="23" fillId="0" borderId="3" xfId="0" applyFont="1" applyBorder="1" applyAlignment="1">
      <alignment vertical="center"/>
    </xf>
    <xf numFmtId="0" fontId="23" fillId="2" borderId="3" xfId="0" applyFont="1" applyFill="1" applyBorder="1" applyAlignment="1">
      <alignment horizontal="center" vertical="center" wrapText="1"/>
    </xf>
    <xf numFmtId="0" fontId="24" fillId="0" borderId="0" xfId="0" applyFont="1" applyAlignment="1">
      <alignment horizontal="center" vertical="center"/>
    </xf>
    <xf numFmtId="0" fontId="21" fillId="0" borderId="3" xfId="0" applyFont="1" applyBorder="1" applyAlignment="1">
      <alignment horizontal="center" vertical="center" wrapText="1"/>
    </xf>
    <xf numFmtId="0" fontId="23" fillId="2" borderId="3" xfId="0" applyFont="1" applyFill="1" applyBorder="1" applyAlignment="1">
      <alignment vertical="center" wrapText="1"/>
    </xf>
    <xf numFmtId="0" fontId="21" fillId="0" borderId="3" xfId="0" applyFont="1" applyBorder="1" applyAlignment="1">
      <alignment horizontal="center" vertical="center"/>
    </xf>
    <xf numFmtId="3" fontId="21" fillId="0" borderId="3" xfId="0" applyNumberFormat="1" applyFont="1" applyBorder="1" applyAlignment="1">
      <alignment horizontal="right" vertical="center"/>
    </xf>
    <xf numFmtId="0" fontId="21" fillId="0" borderId="3" xfId="0" applyFont="1" applyBorder="1" applyAlignment="1">
      <alignment vertical="center"/>
    </xf>
    <xf numFmtId="2" fontId="3" fillId="0" borderId="0" xfId="0" applyNumberFormat="1" applyFont="1" applyAlignment="1">
      <alignment vertical="center"/>
    </xf>
    <xf numFmtId="2" fontId="16" fillId="0" borderId="0" xfId="0" applyNumberFormat="1" applyFont="1" applyAlignment="1">
      <alignment vertical="center"/>
    </xf>
    <xf numFmtId="165" fontId="14" fillId="0" borderId="0" xfId="1" applyNumberFormat="1" applyFont="1" applyAlignment="1">
      <alignment vertical="center"/>
    </xf>
    <xf numFmtId="165" fontId="15" fillId="0" borderId="0" xfId="1" applyNumberFormat="1" applyFont="1" applyAlignment="1">
      <alignment vertical="center"/>
    </xf>
    <xf numFmtId="165" fontId="13" fillId="0" borderId="0" xfId="1" applyNumberFormat="1" applyFont="1" applyBorder="1" applyAlignment="1">
      <alignment vertical="center"/>
    </xf>
    <xf numFmtId="165" fontId="3" fillId="0" borderId="0" xfId="1" applyNumberFormat="1" applyFont="1" applyBorder="1" applyAlignment="1">
      <alignment vertical="center"/>
    </xf>
    <xf numFmtId="165" fontId="13" fillId="0" borderId="0" xfId="0" applyNumberFormat="1" applyFont="1" applyAlignment="1">
      <alignment vertical="center"/>
    </xf>
    <xf numFmtId="0" fontId="21" fillId="0" borderId="3" xfId="0" applyFont="1" applyBorder="1" applyAlignment="1">
      <alignment horizontal="right" vertical="center" wrapText="1"/>
    </xf>
    <xf numFmtId="165" fontId="3" fillId="0" borderId="0" xfId="1" applyNumberFormat="1" applyFont="1" applyFill="1" applyAlignment="1">
      <alignment vertical="center"/>
    </xf>
    <xf numFmtId="0" fontId="7" fillId="0" borderId="3" xfId="0" applyFont="1" applyBorder="1" applyAlignment="1">
      <alignment vertical="center"/>
    </xf>
    <xf numFmtId="165" fontId="5" fillId="0" borderId="3" xfId="1" applyNumberFormat="1" applyFont="1" applyFill="1" applyBorder="1" applyAlignment="1">
      <alignment horizontal="right" vertical="center"/>
    </xf>
    <xf numFmtId="3" fontId="7" fillId="0" borderId="3" xfId="1" applyNumberFormat="1" applyFont="1" applyFill="1" applyBorder="1" applyAlignment="1">
      <alignment horizontal="right" vertical="center" wrapText="1"/>
    </xf>
    <xf numFmtId="0" fontId="4" fillId="0" borderId="3" xfId="0" applyFont="1" applyBorder="1" applyAlignment="1">
      <alignment vertical="center"/>
    </xf>
    <xf numFmtId="0" fontId="4" fillId="0" borderId="3" xfId="0" applyFont="1" applyBorder="1" applyAlignment="1">
      <alignment horizontal="center" vertical="center" wrapText="1"/>
    </xf>
    <xf numFmtId="165" fontId="4" fillId="0" borderId="3" xfId="1" applyNumberFormat="1" applyFont="1" applyFill="1" applyBorder="1" applyAlignment="1">
      <alignment horizontal="right" vertical="center"/>
    </xf>
    <xf numFmtId="3" fontId="4" fillId="0" borderId="3" xfId="1" applyNumberFormat="1" applyFont="1" applyFill="1" applyBorder="1" applyAlignment="1">
      <alignment horizontal="right" vertical="center"/>
    </xf>
    <xf numFmtId="3" fontId="4" fillId="0" borderId="3" xfId="0" applyNumberFormat="1" applyFont="1" applyBorder="1" applyAlignment="1">
      <alignment vertical="center"/>
    </xf>
    <xf numFmtId="0" fontId="4" fillId="0" borderId="3" xfId="0" applyFont="1" applyBorder="1" applyAlignment="1">
      <alignment vertical="center" wrapText="1"/>
    </xf>
    <xf numFmtId="0" fontId="25" fillId="0" borderId="3" xfId="50" applyFont="1" applyBorder="1" applyAlignment="1">
      <alignment horizontal="left" vertical="top" wrapText="1"/>
    </xf>
    <xf numFmtId="0" fontId="24" fillId="0" borderId="3" xfId="0" applyFont="1" applyBorder="1" applyAlignment="1">
      <alignment horizontal="right" vertical="center" wrapText="1"/>
    </xf>
    <xf numFmtId="165" fontId="3" fillId="0" borderId="0" xfId="1" applyNumberFormat="1" applyFont="1" applyFill="1" applyBorder="1" applyAlignment="1">
      <alignment vertical="center"/>
    </xf>
    <xf numFmtId="0" fontId="23" fillId="0" borderId="3" xfId="0" applyFont="1" applyBorder="1" applyAlignment="1">
      <alignment horizontal="right" vertical="center" wrapText="1"/>
    </xf>
    <xf numFmtId="3" fontId="23" fillId="0" borderId="3" xfId="0" applyNumberFormat="1" applyFont="1" applyBorder="1" applyAlignment="1">
      <alignment horizontal="right" vertical="center" wrapText="1"/>
    </xf>
    <xf numFmtId="0" fontId="22"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3" xfId="0" applyFont="1" applyBorder="1" applyAlignment="1">
      <alignment vertical="center" wrapText="1"/>
    </xf>
    <xf numFmtId="0" fontId="22" fillId="0" borderId="3" xfId="0" applyFont="1" applyBorder="1" applyAlignment="1">
      <alignment vertical="center"/>
    </xf>
    <xf numFmtId="0" fontId="22" fillId="2" borderId="3" xfId="0" applyFont="1" applyFill="1" applyBorder="1" applyAlignment="1">
      <alignment vertical="center" wrapText="1"/>
    </xf>
    <xf numFmtId="165" fontId="23" fillId="0" borderId="3" xfId="1" applyNumberFormat="1" applyFont="1" applyFill="1" applyBorder="1" applyAlignment="1">
      <alignment horizontal="right" vertical="center" wrapText="1"/>
    </xf>
    <xf numFmtId="0" fontId="21" fillId="0" borderId="3" xfId="0" applyFont="1" applyBorder="1" applyAlignment="1">
      <alignment horizontal="right" vertical="center"/>
    </xf>
    <xf numFmtId="165" fontId="23" fillId="0" borderId="3" xfId="1" applyNumberFormat="1" applyFont="1" applyFill="1" applyBorder="1" applyAlignment="1">
      <alignment vertical="center"/>
    </xf>
    <xf numFmtId="165" fontId="23" fillId="0" borderId="3" xfId="0" applyNumberFormat="1" applyFont="1" applyBorder="1" applyAlignment="1">
      <alignment horizontal="right" vertical="center" wrapText="1"/>
    </xf>
    <xf numFmtId="0" fontId="24" fillId="0" borderId="3" xfId="0" applyFont="1" applyBorder="1" applyAlignment="1">
      <alignment horizontal="right" vertical="center"/>
    </xf>
    <xf numFmtId="0" fontId="22" fillId="0" borderId="3" xfId="0" applyFont="1" applyBorder="1" applyAlignment="1">
      <alignment vertical="center" wrapText="1"/>
    </xf>
    <xf numFmtId="0" fontId="22" fillId="0" borderId="3" xfId="0" applyFont="1" applyBorder="1" applyAlignment="1">
      <alignment horizontal="right" vertical="center" wrapText="1"/>
    </xf>
    <xf numFmtId="165" fontId="22" fillId="0" borderId="3" xfId="1" applyNumberFormat="1" applyFont="1" applyFill="1" applyBorder="1" applyAlignment="1">
      <alignment horizontal="right" vertical="center" wrapText="1"/>
    </xf>
    <xf numFmtId="165" fontId="14" fillId="0" borderId="0" xfId="1" applyNumberFormat="1" applyFont="1" applyFill="1" applyAlignment="1">
      <alignment vertical="center"/>
    </xf>
    <xf numFmtId="165" fontId="14" fillId="0" borderId="0" xfId="0" applyNumberFormat="1" applyFont="1" applyAlignment="1">
      <alignment vertical="center"/>
    </xf>
    <xf numFmtId="9" fontId="23" fillId="0" borderId="3" xfId="0" applyNumberFormat="1" applyFont="1" applyBorder="1" applyAlignment="1">
      <alignment horizontal="right" vertical="center" wrapText="1"/>
    </xf>
    <xf numFmtId="0" fontId="5" fillId="0" borderId="3" xfId="0" applyFont="1" applyBorder="1" applyAlignment="1">
      <alignment horizontal="center" vertical="center" wrapText="1"/>
    </xf>
    <xf numFmtId="0" fontId="24" fillId="0" borderId="0" xfId="0" applyFont="1" applyAlignment="1">
      <alignment horizontal="center" vertical="center" wrapText="1"/>
    </xf>
    <xf numFmtId="0" fontId="3" fillId="0" borderId="0" xfId="0" applyFont="1" applyAlignment="1">
      <alignment horizontal="center" vertical="center" wrapText="1"/>
    </xf>
    <xf numFmtId="3" fontId="21" fillId="0" borderId="3" xfId="0" applyNumberFormat="1" applyFont="1" applyBorder="1" applyAlignment="1">
      <alignment horizontal="right" vertical="center" wrapText="1"/>
    </xf>
    <xf numFmtId="165" fontId="22" fillId="0" borderId="3" xfId="1" applyNumberFormat="1" applyFont="1" applyBorder="1" applyAlignment="1">
      <alignment vertical="center" wrapText="1"/>
    </xf>
    <xf numFmtId="165" fontId="21" fillId="0" borderId="3" xfId="1" applyNumberFormat="1" applyFont="1" applyBorder="1" applyAlignment="1">
      <alignment vertical="center" wrapText="1"/>
    </xf>
    <xf numFmtId="165" fontId="23" fillId="0" borderId="3" xfId="1" applyNumberFormat="1" applyFont="1" applyFill="1" applyBorder="1" applyAlignment="1">
      <alignment vertical="center" wrapText="1"/>
    </xf>
    <xf numFmtId="165" fontId="23" fillId="0" borderId="3" xfId="1" applyNumberFormat="1" applyFont="1" applyBorder="1" applyAlignment="1">
      <alignment vertical="center" wrapText="1"/>
    </xf>
    <xf numFmtId="165" fontId="23" fillId="0" borderId="3" xfId="1" applyNumberFormat="1" applyFont="1" applyBorder="1" applyAlignment="1">
      <alignment vertical="center"/>
    </xf>
    <xf numFmtId="165" fontId="24" fillId="0" borderId="3" xfId="1" applyNumberFormat="1" applyFont="1" applyFill="1" applyBorder="1" applyAlignment="1">
      <alignment horizontal="right" vertical="center" wrapText="1"/>
    </xf>
    <xf numFmtId="0" fontId="3" fillId="0" borderId="0" xfId="0" applyFont="1" applyAlignment="1">
      <alignment horizontal="right" vertical="center"/>
    </xf>
    <xf numFmtId="10" fontId="3" fillId="0" borderId="0" xfId="51" applyNumberFormat="1" applyFont="1" applyAlignment="1">
      <alignment vertical="center"/>
    </xf>
    <xf numFmtId="0" fontId="21" fillId="3" borderId="3" xfId="0" applyFont="1" applyFill="1" applyBorder="1" applyAlignment="1">
      <alignment horizontal="center" vertical="center" wrapText="1"/>
    </xf>
    <xf numFmtId="0" fontId="21" fillId="3" borderId="3" xfId="0" applyFont="1" applyFill="1" applyBorder="1" applyAlignment="1">
      <alignment vertical="center" wrapText="1"/>
    </xf>
    <xf numFmtId="0" fontId="22" fillId="3" borderId="3" xfId="0" applyFont="1" applyFill="1" applyBorder="1" applyAlignment="1">
      <alignment horizontal="center" vertical="center" wrapText="1"/>
    </xf>
    <xf numFmtId="3" fontId="21" fillId="3" borderId="3" xfId="0" applyNumberFormat="1" applyFont="1" applyFill="1" applyBorder="1" applyAlignment="1">
      <alignment horizontal="right" vertical="center"/>
    </xf>
    <xf numFmtId="165" fontId="13" fillId="0" borderId="0" xfId="1" applyNumberFormat="1" applyFont="1" applyAlignment="1">
      <alignment vertical="center"/>
    </xf>
    <xf numFmtId="3" fontId="22" fillId="0" borderId="3" xfId="0" applyNumberFormat="1" applyFont="1" applyBorder="1" applyAlignment="1">
      <alignment horizontal="right" vertical="center"/>
    </xf>
    <xf numFmtId="0" fontId="21" fillId="0" borderId="3" xfId="0" applyFont="1" applyBorder="1" applyAlignment="1">
      <alignment vertical="center" wrapText="1"/>
    </xf>
    <xf numFmtId="165" fontId="21" fillId="0" borderId="3" xfId="1" applyNumberFormat="1" applyFont="1" applyFill="1" applyBorder="1" applyAlignment="1">
      <alignment horizontal="right" vertical="center"/>
    </xf>
    <xf numFmtId="3" fontId="22" fillId="0" borderId="3" xfId="0" applyNumberFormat="1" applyFont="1" applyBorder="1" applyAlignment="1">
      <alignment horizontal="right" vertical="center" wrapText="1"/>
    </xf>
    <xf numFmtId="165" fontId="15" fillId="0" borderId="0" xfId="0" applyNumberFormat="1" applyFont="1" applyAlignment="1">
      <alignment vertical="center"/>
    </xf>
    <xf numFmtId="165" fontId="15" fillId="0" borderId="0" xfId="1" applyNumberFormat="1" applyFont="1" applyFill="1" applyAlignment="1">
      <alignment vertical="center"/>
    </xf>
    <xf numFmtId="0" fontId="3" fillId="0" borderId="3" xfId="0" applyFont="1" applyBorder="1" applyAlignment="1">
      <alignment horizontal="center" vertical="center"/>
    </xf>
    <xf numFmtId="0" fontId="29" fillId="0" borderId="3" xfId="50" applyFont="1" applyBorder="1" applyAlignment="1">
      <alignment horizontal="left" vertical="top" wrapText="1"/>
    </xf>
    <xf numFmtId="0" fontId="5" fillId="0" borderId="3" xfId="0" applyFont="1" applyBorder="1" applyAlignment="1">
      <alignment horizontal="right" vertical="center" wrapText="1"/>
    </xf>
    <xf numFmtId="3" fontId="4" fillId="0" borderId="3" xfId="1" applyNumberFormat="1" applyFont="1" applyFill="1" applyBorder="1" applyAlignment="1">
      <alignment horizontal="right" vertical="center" wrapText="1"/>
    </xf>
    <xf numFmtId="0" fontId="4" fillId="0" borderId="0" xfId="0" applyFont="1" applyAlignment="1">
      <alignment vertical="center"/>
    </xf>
    <xf numFmtId="165" fontId="4" fillId="0" borderId="0" xfId="1" applyNumberFormat="1" applyFont="1" applyFill="1" applyAlignment="1">
      <alignment vertical="center"/>
    </xf>
    <xf numFmtId="165" fontId="4" fillId="0" borderId="0" xfId="0" applyNumberFormat="1" applyFont="1" applyAlignment="1">
      <alignment vertical="center"/>
    </xf>
    <xf numFmtId="0" fontId="29" fillId="0" borderId="3" xfId="50" applyFont="1" applyBorder="1" applyAlignment="1">
      <alignment horizontal="left" vertical="center" wrapText="1"/>
    </xf>
    <xf numFmtId="0" fontId="3" fillId="4" borderId="0" xfId="0" applyFont="1" applyFill="1" applyAlignment="1">
      <alignment vertical="center"/>
    </xf>
    <xf numFmtId="165" fontId="3" fillId="0" borderId="3" xfId="1" applyNumberFormat="1" applyFont="1" applyBorder="1" applyAlignment="1">
      <alignment vertical="center"/>
    </xf>
    <xf numFmtId="9" fontId="3" fillId="0" borderId="3" xfId="51" applyFont="1" applyBorder="1" applyAlignment="1">
      <alignment vertical="center"/>
    </xf>
    <xf numFmtId="0" fontId="4" fillId="0" borderId="3" xfId="0" applyFont="1" applyBorder="1" applyAlignment="1">
      <alignment horizontal="right" vertical="center" wrapText="1"/>
    </xf>
    <xf numFmtId="165" fontId="13" fillId="5" borderId="3" xfId="1" applyNumberFormat="1" applyFont="1" applyFill="1" applyBorder="1" applyAlignment="1">
      <alignment vertical="center"/>
    </xf>
    <xf numFmtId="165" fontId="13" fillId="5" borderId="3" xfId="1" applyNumberFormat="1" applyFont="1" applyFill="1" applyBorder="1" applyAlignment="1">
      <alignment horizontal="center" vertical="center"/>
    </xf>
    <xf numFmtId="165" fontId="23" fillId="0" borderId="3" xfId="1" applyNumberFormat="1" applyFont="1" applyBorder="1" applyAlignment="1">
      <alignment horizontal="right" vertical="center"/>
    </xf>
    <xf numFmtId="0" fontId="21" fillId="6" borderId="3" xfId="0" applyFont="1" applyFill="1" applyBorder="1" applyAlignment="1">
      <alignment horizontal="center" vertical="center" wrapText="1"/>
    </xf>
    <xf numFmtId="0" fontId="21" fillId="6" borderId="3" xfId="0" applyFont="1" applyFill="1" applyBorder="1" applyAlignment="1">
      <alignment vertical="center" wrapText="1"/>
    </xf>
    <xf numFmtId="0" fontId="22" fillId="6" borderId="3" xfId="0" applyFont="1" applyFill="1" applyBorder="1" applyAlignment="1">
      <alignment horizontal="center" vertical="center" wrapText="1"/>
    </xf>
    <xf numFmtId="3" fontId="21" fillId="6" borderId="3" xfId="0" applyNumberFormat="1" applyFont="1" applyFill="1" applyBorder="1" applyAlignment="1">
      <alignment horizontal="right" vertical="center"/>
    </xf>
    <xf numFmtId="165" fontId="21" fillId="6" borderId="3" xfId="1" applyNumberFormat="1" applyFont="1" applyFill="1" applyBorder="1" applyAlignment="1">
      <alignment horizontal="right" vertical="center"/>
    </xf>
    <xf numFmtId="0" fontId="21" fillId="3" borderId="3" xfId="0" applyFont="1" applyFill="1" applyBorder="1" applyAlignment="1">
      <alignment vertical="center"/>
    </xf>
    <xf numFmtId="0" fontId="18" fillId="0" borderId="3" xfId="0" applyFont="1" applyBorder="1" applyAlignment="1">
      <alignment horizontal="center" vertical="center" wrapText="1"/>
    </xf>
    <xf numFmtId="0" fontId="20" fillId="0" borderId="3" xfId="0" applyFont="1" applyBorder="1" applyAlignment="1">
      <alignment horizontal="center" vertical="center" wrapText="1"/>
    </xf>
    <xf numFmtId="165" fontId="20" fillId="0" borderId="3" xfId="1" applyNumberFormat="1" applyFont="1" applyBorder="1" applyAlignment="1">
      <alignment horizontal="center" vertical="center" wrapText="1"/>
    </xf>
    <xf numFmtId="3" fontId="15" fillId="0" borderId="0" xfId="0" applyNumberFormat="1" applyFont="1" applyAlignment="1">
      <alignment vertical="center"/>
    </xf>
    <xf numFmtId="0" fontId="21" fillId="3"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164" fontId="3" fillId="0" borderId="0" xfId="1" applyFont="1" applyAlignment="1">
      <alignment vertical="center"/>
    </xf>
    <xf numFmtId="164" fontId="2" fillId="2" borderId="3" xfId="1" applyFont="1" applyFill="1" applyBorder="1" applyAlignment="1">
      <alignment horizontal="center" vertical="center" wrapText="1"/>
    </xf>
    <xf numFmtId="164" fontId="21" fillId="0" borderId="3" xfId="1" applyFont="1" applyBorder="1" applyAlignment="1">
      <alignment horizontal="right" vertical="center"/>
    </xf>
    <xf numFmtId="164" fontId="23" fillId="0" borderId="3" xfId="1" applyFont="1" applyBorder="1" applyAlignment="1">
      <alignment horizontal="right" vertical="center"/>
    </xf>
    <xf numFmtId="164" fontId="22" fillId="0" borderId="3" xfId="1" applyFont="1" applyBorder="1" applyAlignment="1">
      <alignment vertical="center"/>
    </xf>
    <xf numFmtId="164" fontId="23" fillId="0" borderId="3" xfId="1" applyFont="1" applyBorder="1" applyAlignment="1">
      <alignment vertical="center"/>
    </xf>
    <xf numFmtId="164" fontId="24" fillId="0" borderId="3" xfId="1" applyFont="1" applyBorder="1" applyAlignment="1">
      <alignment horizontal="right" vertical="center" wrapText="1"/>
    </xf>
    <xf numFmtId="164" fontId="5" fillId="0" borderId="3" xfId="1" applyFont="1" applyFill="1" applyBorder="1" applyAlignment="1">
      <alignment horizontal="right" vertical="center"/>
    </xf>
    <xf numFmtId="164" fontId="4" fillId="0" borderId="3" xfId="1" applyFont="1" applyFill="1" applyBorder="1" applyAlignment="1">
      <alignment horizontal="right" vertical="center"/>
    </xf>
    <xf numFmtId="164" fontId="24" fillId="0" borderId="3" xfId="1" applyFont="1" applyBorder="1" applyAlignment="1">
      <alignment horizontal="right" vertical="center"/>
    </xf>
    <xf numFmtId="164" fontId="24" fillId="0" borderId="0" xfId="1" applyFont="1" applyAlignment="1">
      <alignment horizontal="center" vertical="center"/>
    </xf>
    <xf numFmtId="165" fontId="22" fillId="3" borderId="3" xfId="1" applyNumberFormat="1" applyFont="1" applyFill="1" applyBorder="1" applyAlignment="1">
      <alignment horizontal="right" vertical="center"/>
    </xf>
    <xf numFmtId="165" fontId="22" fillId="6" borderId="3" xfId="1" applyNumberFormat="1" applyFont="1" applyFill="1" applyBorder="1" applyAlignment="1">
      <alignment horizontal="right" vertical="center"/>
    </xf>
    <xf numFmtId="165" fontId="21" fillId="0" borderId="3" xfId="1" applyNumberFormat="1" applyFont="1" applyBorder="1" applyAlignment="1">
      <alignment horizontal="right" vertical="center"/>
    </xf>
    <xf numFmtId="165" fontId="22" fillId="0" borderId="3" xfId="1" applyNumberFormat="1" applyFont="1" applyBorder="1" applyAlignment="1">
      <alignment horizontal="right" vertical="center"/>
    </xf>
    <xf numFmtId="165" fontId="22" fillId="0" borderId="3" xfId="1" applyNumberFormat="1" applyFont="1" applyBorder="1" applyAlignment="1">
      <alignment vertical="center"/>
    </xf>
    <xf numFmtId="165" fontId="24" fillId="0" borderId="3" xfId="1" applyNumberFormat="1" applyFont="1" applyBorder="1" applyAlignment="1">
      <alignment horizontal="right" vertical="center" wrapText="1"/>
    </xf>
    <xf numFmtId="165" fontId="29" fillId="0" borderId="3" xfId="1" applyNumberFormat="1" applyFont="1" applyBorder="1" applyAlignment="1">
      <alignment horizontal="right" vertical="top" wrapText="1"/>
    </xf>
    <xf numFmtId="165" fontId="29" fillId="0" borderId="3" xfId="1" applyNumberFormat="1" applyFont="1" applyBorder="1" applyAlignment="1">
      <alignment horizontal="right" vertical="center" wrapText="1"/>
    </xf>
    <xf numFmtId="165" fontId="24" fillId="0" borderId="3" xfId="1" applyNumberFormat="1" applyFont="1" applyBorder="1" applyAlignment="1">
      <alignment horizontal="right" vertical="center"/>
    </xf>
    <xf numFmtId="165" fontId="24" fillId="0" borderId="0" xfId="1" applyNumberFormat="1" applyFont="1" applyAlignment="1">
      <alignment horizontal="center" vertical="center"/>
    </xf>
    <xf numFmtId="164" fontId="21" fillId="3" borderId="3" xfId="1" applyFont="1" applyFill="1" applyBorder="1" applyAlignment="1">
      <alignment horizontal="right" vertical="center"/>
    </xf>
    <xf numFmtId="164" fontId="21" fillId="6" borderId="3" xfId="1" applyFont="1" applyFill="1" applyBorder="1" applyAlignment="1">
      <alignment horizontal="right" vertical="center"/>
    </xf>
    <xf numFmtId="164" fontId="21" fillId="3" borderId="3" xfId="1" applyFont="1" applyFill="1" applyBorder="1" applyAlignment="1">
      <alignment horizontal="left" vertical="center" wrapText="1"/>
    </xf>
    <xf numFmtId="164" fontId="21" fillId="3" borderId="3" xfId="1" applyFont="1" applyFill="1" applyBorder="1" applyAlignment="1">
      <alignment vertical="center" wrapText="1"/>
    </xf>
    <xf numFmtId="164" fontId="22" fillId="0" borderId="3" xfId="1" applyFont="1" applyBorder="1" applyAlignment="1">
      <alignment horizontal="right" vertical="center" wrapText="1"/>
    </xf>
    <xf numFmtId="164" fontId="23" fillId="0" borderId="3" xfId="1" applyFont="1" applyBorder="1" applyAlignment="1">
      <alignment horizontal="right" vertical="center" wrapText="1"/>
    </xf>
    <xf numFmtId="164" fontId="5" fillId="0" borderId="3" xfId="1" applyFont="1" applyBorder="1" applyAlignment="1">
      <alignment horizontal="right" vertical="center" wrapText="1"/>
    </xf>
    <xf numFmtId="164" fontId="4" fillId="0" borderId="3" xfId="1" applyFont="1" applyBorder="1" applyAlignment="1">
      <alignment horizontal="right" vertical="center" wrapText="1"/>
    </xf>
    <xf numFmtId="9" fontId="23" fillId="0" borderId="3" xfId="0" applyNumberFormat="1" applyFont="1" applyBorder="1" applyAlignment="1">
      <alignment horizontal="right" vertical="center"/>
    </xf>
    <xf numFmtId="164" fontId="3" fillId="0" borderId="3" xfId="1" applyFont="1" applyBorder="1" applyAlignment="1">
      <alignment vertical="center"/>
    </xf>
    <xf numFmtId="165" fontId="6" fillId="0" borderId="0" xfId="1" applyNumberFormat="1" applyFont="1"/>
    <xf numFmtId="165" fontId="6" fillId="0" borderId="0" xfId="1" applyNumberFormat="1" applyFont="1" applyAlignment="1">
      <alignment horizontal="center" vertical="center"/>
    </xf>
    <xf numFmtId="165" fontId="3" fillId="0" borderId="0" xfId="1" applyNumberFormat="1" applyFont="1"/>
    <xf numFmtId="165" fontId="13" fillId="0" borderId="3" xfId="1" applyNumberFormat="1" applyFont="1" applyBorder="1" applyAlignment="1">
      <alignment horizontal="center" vertical="center"/>
    </xf>
    <xf numFmtId="0" fontId="10" fillId="0" borderId="3" xfId="0" applyFont="1" applyBorder="1" applyAlignment="1">
      <alignment horizontal="left" vertical="center"/>
    </xf>
    <xf numFmtId="0" fontId="3" fillId="0" borderId="0" xfId="0" applyFont="1" applyAlignment="1">
      <alignment horizontal="center"/>
    </xf>
    <xf numFmtId="0" fontId="14" fillId="0" borderId="3" xfId="0" applyFont="1" applyBorder="1" applyAlignment="1">
      <alignment vertical="center" wrapText="1"/>
    </xf>
    <xf numFmtId="165" fontId="14" fillId="0" borderId="3" xfId="1" applyNumberFormat="1" applyFont="1" applyBorder="1" applyAlignment="1">
      <alignment vertical="center"/>
    </xf>
    <xf numFmtId="0" fontId="10" fillId="0" borderId="3" xfId="0" applyFont="1" applyBorder="1" applyAlignment="1">
      <alignment vertical="center" wrapText="1"/>
    </xf>
    <xf numFmtId="0" fontId="13" fillId="0" borderId="3" xfId="0" applyFont="1" applyBorder="1" applyAlignment="1">
      <alignment vertical="center"/>
    </xf>
    <xf numFmtId="165" fontId="13" fillId="0" borderId="3" xfId="1" applyNumberFormat="1" applyFont="1" applyBorder="1" applyAlignment="1">
      <alignment vertical="center"/>
    </xf>
    <xf numFmtId="3" fontId="13" fillId="0" borderId="3" xfId="0" applyNumberFormat="1" applyFont="1" applyBorder="1" applyAlignment="1">
      <alignment vertical="center"/>
    </xf>
    <xf numFmtId="0" fontId="3" fillId="0" borderId="3" xfId="0" applyFont="1" applyBorder="1" applyAlignment="1">
      <alignment horizontal="right" vertical="center"/>
    </xf>
    <xf numFmtId="164" fontId="14" fillId="0" borderId="3" xfId="1" applyFont="1" applyBorder="1" applyAlignment="1">
      <alignment vertical="center"/>
    </xf>
    <xf numFmtId="166" fontId="3" fillId="0" borderId="0" xfId="1" applyNumberFormat="1" applyFont="1" applyAlignment="1">
      <alignment vertical="center"/>
    </xf>
    <xf numFmtId="0" fontId="30" fillId="0" borderId="0" xfId="0" applyFont="1"/>
    <xf numFmtId="0" fontId="30" fillId="0" borderId="0" xfId="0" applyFont="1" applyAlignment="1">
      <alignment horizontal="center"/>
    </xf>
    <xf numFmtId="0" fontId="30" fillId="7" borderId="0" xfId="0" applyFont="1" applyFill="1" applyAlignment="1">
      <alignment horizontal="center" vertical="center"/>
    </xf>
    <xf numFmtId="0" fontId="30" fillId="0" borderId="0" xfId="0" applyFont="1" applyAlignment="1">
      <alignment vertical="center"/>
    </xf>
    <xf numFmtId="0" fontId="30" fillId="0" borderId="0" xfId="0" applyFont="1" applyAlignment="1">
      <alignment horizontal="center" vertical="center"/>
    </xf>
    <xf numFmtId="0" fontId="28" fillId="7" borderId="0" xfId="0" applyFont="1" applyFill="1" applyAlignment="1">
      <alignment horizontal="center" vertical="center" wrapText="1"/>
    </xf>
    <xf numFmtId="0" fontId="30" fillId="0" borderId="0" xfId="0" applyFont="1" applyAlignment="1">
      <alignment vertical="center" wrapText="1"/>
    </xf>
    <xf numFmtId="0" fontId="30" fillId="0" borderId="0" xfId="0" applyFont="1" applyAlignment="1">
      <alignment wrapText="1"/>
    </xf>
    <xf numFmtId="0" fontId="32" fillId="0" borderId="0" xfId="0" applyFont="1" applyAlignment="1">
      <alignment vertical="center" wrapText="1"/>
    </xf>
    <xf numFmtId="165" fontId="30" fillId="0" borderId="0" xfId="1" applyNumberFormat="1" applyFont="1" applyAlignment="1">
      <alignment vertical="center"/>
    </xf>
    <xf numFmtId="0" fontId="30" fillId="0" borderId="0" xfId="0" applyFont="1" applyAlignment="1">
      <alignment horizontal="center" vertical="center" wrapText="1"/>
    </xf>
    <xf numFmtId="0" fontId="34" fillId="0" borderId="0" xfId="0" applyFont="1" applyAlignment="1">
      <alignment horizontal="center" vertical="center" wrapText="1"/>
    </xf>
    <xf numFmtId="0" fontId="32" fillId="0" borderId="0" xfId="0" applyFont="1" applyAlignment="1">
      <alignment horizontal="center" vertical="center"/>
    </xf>
    <xf numFmtId="165" fontId="30" fillId="0" borderId="0" xfId="1" applyNumberFormat="1" applyFont="1" applyAlignment="1">
      <alignment horizontal="center" vertical="center"/>
    </xf>
    <xf numFmtId="165" fontId="16" fillId="0" borderId="4" xfId="1" applyNumberFormat="1" applyFont="1" applyBorder="1" applyAlignment="1">
      <alignment horizontal="center" vertical="center" wrapText="1"/>
    </xf>
    <xf numFmtId="165" fontId="16" fillId="0" borderId="5" xfId="1" applyNumberFormat="1" applyFont="1" applyBorder="1" applyAlignment="1">
      <alignment horizontal="center" vertical="center" wrapText="1"/>
    </xf>
    <xf numFmtId="0" fontId="16" fillId="0" borderId="0" xfId="0" applyFont="1" applyAlignment="1">
      <alignment horizontal="left" vertic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8" fillId="0" borderId="6" xfId="0" applyFont="1" applyBorder="1" applyAlignment="1">
      <alignment horizontal="right" vertical="center"/>
    </xf>
    <xf numFmtId="0" fontId="2" fillId="2" borderId="3" xfId="0" applyFont="1" applyFill="1" applyBorder="1" applyAlignment="1">
      <alignment horizontal="center" vertical="center" wrapText="1"/>
    </xf>
    <xf numFmtId="0" fontId="6" fillId="0" borderId="0" xfId="0" applyFont="1" applyAlignment="1">
      <alignment horizontal="center"/>
    </xf>
    <xf numFmtId="165" fontId="6" fillId="0" borderId="3" xfId="1" applyNumberFormat="1" applyFont="1" applyBorder="1" applyAlignment="1">
      <alignment horizontal="center" vertical="center" wrapText="1"/>
    </xf>
    <xf numFmtId="0" fontId="6" fillId="0" borderId="3" xfId="0" applyFont="1" applyBorder="1" applyAlignment="1">
      <alignment horizontal="center" vertical="center" wrapText="1"/>
    </xf>
    <xf numFmtId="3" fontId="6" fillId="0" borderId="3" xfId="0" applyNumberFormat="1" applyFont="1" applyBorder="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horizontal="center" vertical="center" wrapText="1"/>
    </xf>
    <xf numFmtId="0" fontId="32" fillId="0" borderId="0" xfId="0" applyFont="1" applyAlignment="1">
      <alignment horizontal="center" vertical="center"/>
    </xf>
    <xf numFmtId="0" fontId="28" fillId="0" borderId="0" xfId="0" applyFont="1" applyAlignment="1">
      <alignment horizontal="center" vertical="center"/>
    </xf>
    <xf numFmtId="0" fontId="21" fillId="3" borderId="3" xfId="0" applyFont="1" applyFill="1" applyBorder="1" applyAlignment="1">
      <alignment horizontal="left" vertical="center" wrapText="1"/>
    </xf>
    <xf numFmtId="3" fontId="21" fillId="0" borderId="4" xfId="0" applyNumberFormat="1" applyFont="1" applyBorder="1" applyAlignment="1">
      <alignment horizontal="center" vertical="center"/>
    </xf>
    <xf numFmtId="0" fontId="21" fillId="0" borderId="5" xfId="0" applyFont="1" applyBorder="1" applyAlignment="1">
      <alignment horizontal="center" vertical="center"/>
    </xf>
    <xf numFmtId="165" fontId="2" fillId="2" borderId="3" xfId="1" applyNumberFormat="1" applyFont="1" applyFill="1" applyBorder="1" applyAlignment="1">
      <alignment horizontal="center" vertical="center" wrapText="1"/>
    </xf>
    <xf numFmtId="3" fontId="21" fillId="0" borderId="3" xfId="0" applyNumberFormat="1" applyFont="1" applyBorder="1" applyAlignment="1">
      <alignment horizontal="center" vertical="center"/>
    </xf>
    <xf numFmtId="0" fontId="24" fillId="0" borderId="4" xfId="0" applyFont="1" applyBorder="1" applyAlignment="1">
      <alignment horizontal="left" vertical="center"/>
    </xf>
    <xf numFmtId="0" fontId="24" fillId="0" borderId="7" xfId="0" applyFont="1" applyBorder="1" applyAlignment="1">
      <alignment horizontal="left" vertical="center"/>
    </xf>
    <xf numFmtId="0" fontId="24" fillId="0" borderId="5" xfId="0" applyFont="1" applyBorder="1" applyAlignment="1">
      <alignment horizontal="left" vertical="center"/>
    </xf>
  </cellXfs>
  <cellStyles count="52">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Normal" xfId="0" builtinId="0"/>
    <cellStyle name="Normal 2" xfId="50"/>
    <cellStyle name="Percent" xfId="51" builtinId="5"/>
  </cellStyles>
  <dxfs count="174">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Light16"/>
  <colors>
    <mruColors>
      <color rgb="FFE2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20"/>
  <sheetViews>
    <sheetView topLeftCell="A10" workbookViewId="0">
      <selection activeCell="C13" sqref="C13"/>
    </sheetView>
  </sheetViews>
  <sheetFormatPr defaultColWidth="8.85546875" defaultRowHeight="15" x14ac:dyDescent="0.25"/>
  <cols>
    <col min="1" max="1" width="5.42578125" style="10" bestFit="1" customWidth="1"/>
    <col min="2" max="2" width="26.7109375" style="10" customWidth="1"/>
    <col min="3" max="3" width="16.140625" style="10" customWidth="1"/>
    <col min="4" max="5" width="16.42578125" style="10" customWidth="1"/>
    <col min="6" max="6" width="13.42578125" style="10" customWidth="1"/>
    <col min="7" max="7" width="8.85546875" style="10"/>
    <col min="8" max="8" width="18.42578125" style="10" customWidth="1"/>
    <col min="9" max="9" width="8.85546875" style="10"/>
    <col min="10" max="10" width="9.42578125" style="10" bestFit="1" customWidth="1"/>
    <col min="11" max="11" width="9" style="10" bestFit="1" customWidth="1"/>
    <col min="12" max="248" width="8.85546875" style="10"/>
    <col min="249" max="249" width="6.42578125" style="10" customWidth="1"/>
    <col min="250" max="250" width="35.85546875" style="10" customWidth="1"/>
    <col min="251" max="251" width="16.42578125" style="10" customWidth="1"/>
    <col min="252" max="252" width="5.42578125" style="10" customWidth="1"/>
    <col min="253" max="253" width="9.42578125" style="10" customWidth="1"/>
    <col min="254" max="254" width="7.42578125" style="10" customWidth="1"/>
    <col min="255" max="255" width="6.42578125" style="10" customWidth="1"/>
    <col min="256" max="256" width="10.85546875" style="10" customWidth="1"/>
    <col min="257" max="257" width="5.42578125" style="10" bestFit="1" customWidth="1"/>
    <col min="258" max="258" width="22.42578125" style="10" bestFit="1" customWidth="1"/>
    <col min="259" max="259" width="12" style="10" bestFit="1" customWidth="1"/>
    <col min="260" max="260" width="10.42578125" style="10" customWidth="1"/>
    <col min="261" max="261" width="17.42578125" style="10" bestFit="1" customWidth="1"/>
    <col min="262" max="262" width="11.42578125" style="10" bestFit="1" customWidth="1"/>
    <col min="263" max="504" width="8.85546875" style="10"/>
    <col min="505" max="505" width="6.42578125" style="10" customWidth="1"/>
    <col min="506" max="506" width="35.85546875" style="10" customWidth="1"/>
    <col min="507" max="507" width="16.42578125" style="10" customWidth="1"/>
    <col min="508" max="508" width="5.42578125" style="10" customWidth="1"/>
    <col min="509" max="509" width="9.42578125" style="10" customWidth="1"/>
    <col min="510" max="510" width="7.42578125" style="10" customWidth="1"/>
    <col min="511" max="511" width="6.42578125" style="10" customWidth="1"/>
    <col min="512" max="512" width="10.85546875" style="10" customWidth="1"/>
    <col min="513" max="513" width="5.42578125" style="10" bestFit="1" customWidth="1"/>
    <col min="514" max="514" width="22.42578125" style="10" bestFit="1" customWidth="1"/>
    <col min="515" max="515" width="12" style="10" bestFit="1" customWidth="1"/>
    <col min="516" max="516" width="10.42578125" style="10" customWidth="1"/>
    <col min="517" max="517" width="17.42578125" style="10" bestFit="1" customWidth="1"/>
    <col min="518" max="518" width="11.42578125" style="10" bestFit="1" customWidth="1"/>
    <col min="519" max="760" width="8.85546875" style="10"/>
    <col min="761" max="761" width="6.42578125" style="10" customWidth="1"/>
    <col min="762" max="762" width="35.85546875" style="10" customWidth="1"/>
    <col min="763" max="763" width="16.42578125" style="10" customWidth="1"/>
    <col min="764" max="764" width="5.42578125" style="10" customWidth="1"/>
    <col min="765" max="765" width="9.42578125" style="10" customWidth="1"/>
    <col min="766" max="766" width="7.42578125" style="10" customWidth="1"/>
    <col min="767" max="767" width="6.42578125" style="10" customWidth="1"/>
    <col min="768" max="768" width="10.85546875" style="10" customWidth="1"/>
    <col min="769" max="769" width="5.42578125" style="10" bestFit="1" customWidth="1"/>
    <col min="770" max="770" width="22.42578125" style="10" bestFit="1" customWidth="1"/>
    <col min="771" max="771" width="12" style="10" bestFit="1" customWidth="1"/>
    <col min="772" max="772" width="10.42578125" style="10" customWidth="1"/>
    <col min="773" max="773" width="17.42578125" style="10" bestFit="1" customWidth="1"/>
    <col min="774" max="774" width="11.42578125" style="10" bestFit="1" customWidth="1"/>
    <col min="775" max="1016" width="8.85546875" style="10"/>
    <col min="1017" max="1017" width="6.42578125" style="10" customWidth="1"/>
    <col min="1018" max="1018" width="35.85546875" style="10" customWidth="1"/>
    <col min="1019" max="1019" width="16.42578125" style="10" customWidth="1"/>
    <col min="1020" max="1020" width="5.42578125" style="10" customWidth="1"/>
    <col min="1021" max="1021" width="9.42578125" style="10" customWidth="1"/>
    <col min="1022" max="1022" width="7.42578125" style="10" customWidth="1"/>
    <col min="1023" max="1023" width="6.42578125" style="10" customWidth="1"/>
    <col min="1024" max="1024" width="10.85546875" style="10" customWidth="1"/>
    <col min="1025" max="1025" width="5.42578125" style="10" bestFit="1" customWidth="1"/>
    <col min="1026" max="1026" width="22.42578125" style="10" bestFit="1" customWidth="1"/>
    <col min="1027" max="1027" width="12" style="10" bestFit="1" customWidth="1"/>
    <col min="1028" max="1028" width="10.42578125" style="10" customWidth="1"/>
    <col min="1029" max="1029" width="17.42578125" style="10" bestFit="1" customWidth="1"/>
    <col min="1030" max="1030" width="11.42578125" style="10" bestFit="1" customWidth="1"/>
    <col min="1031" max="1272" width="8.85546875" style="10"/>
    <col min="1273" max="1273" width="6.42578125" style="10" customWidth="1"/>
    <col min="1274" max="1274" width="35.85546875" style="10" customWidth="1"/>
    <col min="1275" max="1275" width="16.42578125" style="10" customWidth="1"/>
    <col min="1276" max="1276" width="5.42578125" style="10" customWidth="1"/>
    <col min="1277" max="1277" width="9.42578125" style="10" customWidth="1"/>
    <col min="1278" max="1278" width="7.42578125" style="10" customWidth="1"/>
    <col min="1279" max="1279" width="6.42578125" style="10" customWidth="1"/>
    <col min="1280" max="1280" width="10.85546875" style="10" customWidth="1"/>
    <col min="1281" max="1281" width="5.42578125" style="10" bestFit="1" customWidth="1"/>
    <col min="1282" max="1282" width="22.42578125" style="10" bestFit="1" customWidth="1"/>
    <col min="1283" max="1283" width="12" style="10" bestFit="1" customWidth="1"/>
    <col min="1284" max="1284" width="10.42578125" style="10" customWidth="1"/>
    <col min="1285" max="1285" width="17.42578125" style="10" bestFit="1" customWidth="1"/>
    <col min="1286" max="1286" width="11.42578125" style="10" bestFit="1" customWidth="1"/>
    <col min="1287" max="1528" width="8.85546875" style="10"/>
    <col min="1529" max="1529" width="6.42578125" style="10" customWidth="1"/>
    <col min="1530" max="1530" width="35.85546875" style="10" customWidth="1"/>
    <col min="1531" max="1531" width="16.42578125" style="10" customWidth="1"/>
    <col min="1532" max="1532" width="5.42578125" style="10" customWidth="1"/>
    <col min="1533" max="1533" width="9.42578125" style="10" customWidth="1"/>
    <col min="1534" max="1534" width="7.42578125" style="10" customWidth="1"/>
    <col min="1535" max="1535" width="6.42578125" style="10" customWidth="1"/>
    <col min="1536" max="1536" width="10.85546875" style="10" customWidth="1"/>
    <col min="1537" max="1537" width="5.42578125" style="10" bestFit="1" customWidth="1"/>
    <col min="1538" max="1538" width="22.42578125" style="10" bestFit="1" customWidth="1"/>
    <col min="1539" max="1539" width="12" style="10" bestFit="1" customWidth="1"/>
    <col min="1540" max="1540" width="10.42578125" style="10" customWidth="1"/>
    <col min="1541" max="1541" width="17.42578125" style="10" bestFit="1" customWidth="1"/>
    <col min="1542" max="1542" width="11.42578125" style="10" bestFit="1" customWidth="1"/>
    <col min="1543" max="1784" width="8.85546875" style="10"/>
    <col min="1785" max="1785" width="6.42578125" style="10" customWidth="1"/>
    <col min="1786" max="1786" width="35.85546875" style="10" customWidth="1"/>
    <col min="1787" max="1787" width="16.42578125" style="10" customWidth="1"/>
    <col min="1788" max="1788" width="5.42578125" style="10" customWidth="1"/>
    <col min="1789" max="1789" width="9.42578125" style="10" customWidth="1"/>
    <col min="1790" max="1790" width="7.42578125" style="10" customWidth="1"/>
    <col min="1791" max="1791" width="6.42578125" style="10" customWidth="1"/>
    <col min="1792" max="1792" width="10.85546875" style="10" customWidth="1"/>
    <col min="1793" max="1793" width="5.42578125" style="10" bestFit="1" customWidth="1"/>
    <col min="1794" max="1794" width="22.42578125" style="10" bestFit="1" customWidth="1"/>
    <col min="1795" max="1795" width="12" style="10" bestFit="1" customWidth="1"/>
    <col min="1796" max="1796" width="10.42578125" style="10" customWidth="1"/>
    <col min="1797" max="1797" width="17.42578125" style="10" bestFit="1" customWidth="1"/>
    <col min="1798" max="1798" width="11.42578125" style="10" bestFit="1" customWidth="1"/>
    <col min="1799" max="2040" width="8.85546875" style="10"/>
    <col min="2041" max="2041" width="6.42578125" style="10" customWidth="1"/>
    <col min="2042" max="2042" width="35.85546875" style="10" customWidth="1"/>
    <col min="2043" max="2043" width="16.42578125" style="10" customWidth="1"/>
    <col min="2044" max="2044" width="5.42578125" style="10" customWidth="1"/>
    <col min="2045" max="2045" width="9.42578125" style="10" customWidth="1"/>
    <col min="2046" max="2046" width="7.42578125" style="10" customWidth="1"/>
    <col min="2047" max="2047" width="6.42578125" style="10" customWidth="1"/>
    <col min="2048" max="2048" width="10.85546875" style="10" customWidth="1"/>
    <col min="2049" max="2049" width="5.42578125" style="10" bestFit="1" customWidth="1"/>
    <col min="2050" max="2050" width="22.42578125" style="10" bestFit="1" customWidth="1"/>
    <col min="2051" max="2051" width="12" style="10" bestFit="1" customWidth="1"/>
    <col min="2052" max="2052" width="10.42578125" style="10" customWidth="1"/>
    <col min="2053" max="2053" width="17.42578125" style="10" bestFit="1" customWidth="1"/>
    <col min="2054" max="2054" width="11.42578125" style="10" bestFit="1" customWidth="1"/>
    <col min="2055" max="2296" width="8.85546875" style="10"/>
    <col min="2297" max="2297" width="6.42578125" style="10" customWidth="1"/>
    <col min="2298" max="2298" width="35.85546875" style="10" customWidth="1"/>
    <col min="2299" max="2299" width="16.42578125" style="10" customWidth="1"/>
    <col min="2300" max="2300" width="5.42578125" style="10" customWidth="1"/>
    <col min="2301" max="2301" width="9.42578125" style="10" customWidth="1"/>
    <col min="2302" max="2302" width="7.42578125" style="10" customWidth="1"/>
    <col min="2303" max="2303" width="6.42578125" style="10" customWidth="1"/>
    <col min="2304" max="2304" width="10.85546875" style="10" customWidth="1"/>
    <col min="2305" max="2305" width="5.42578125" style="10" bestFit="1" customWidth="1"/>
    <col min="2306" max="2306" width="22.42578125" style="10" bestFit="1" customWidth="1"/>
    <col min="2307" max="2307" width="12" style="10" bestFit="1" customWidth="1"/>
    <col min="2308" max="2308" width="10.42578125" style="10" customWidth="1"/>
    <col min="2309" max="2309" width="17.42578125" style="10" bestFit="1" customWidth="1"/>
    <col min="2310" max="2310" width="11.42578125" style="10" bestFit="1" customWidth="1"/>
    <col min="2311" max="2552" width="8.85546875" style="10"/>
    <col min="2553" max="2553" width="6.42578125" style="10" customWidth="1"/>
    <col min="2554" max="2554" width="35.85546875" style="10" customWidth="1"/>
    <col min="2555" max="2555" width="16.42578125" style="10" customWidth="1"/>
    <col min="2556" max="2556" width="5.42578125" style="10" customWidth="1"/>
    <col min="2557" max="2557" width="9.42578125" style="10" customWidth="1"/>
    <col min="2558" max="2558" width="7.42578125" style="10" customWidth="1"/>
    <col min="2559" max="2559" width="6.42578125" style="10" customWidth="1"/>
    <col min="2560" max="2560" width="10.85546875" style="10" customWidth="1"/>
    <col min="2561" max="2561" width="5.42578125" style="10" bestFit="1" customWidth="1"/>
    <col min="2562" max="2562" width="22.42578125" style="10" bestFit="1" customWidth="1"/>
    <col min="2563" max="2563" width="12" style="10" bestFit="1" customWidth="1"/>
    <col min="2564" max="2564" width="10.42578125" style="10" customWidth="1"/>
    <col min="2565" max="2565" width="17.42578125" style="10" bestFit="1" customWidth="1"/>
    <col min="2566" max="2566" width="11.42578125" style="10" bestFit="1" customWidth="1"/>
    <col min="2567" max="2808" width="8.85546875" style="10"/>
    <col min="2809" max="2809" width="6.42578125" style="10" customWidth="1"/>
    <col min="2810" max="2810" width="35.85546875" style="10" customWidth="1"/>
    <col min="2811" max="2811" width="16.42578125" style="10" customWidth="1"/>
    <col min="2812" max="2812" width="5.42578125" style="10" customWidth="1"/>
    <col min="2813" max="2813" width="9.42578125" style="10" customWidth="1"/>
    <col min="2814" max="2814" width="7.42578125" style="10" customWidth="1"/>
    <col min="2815" max="2815" width="6.42578125" style="10" customWidth="1"/>
    <col min="2816" max="2816" width="10.85546875" style="10" customWidth="1"/>
    <col min="2817" max="2817" width="5.42578125" style="10" bestFit="1" customWidth="1"/>
    <col min="2818" max="2818" width="22.42578125" style="10" bestFit="1" customWidth="1"/>
    <col min="2819" max="2819" width="12" style="10" bestFit="1" customWidth="1"/>
    <col min="2820" max="2820" width="10.42578125" style="10" customWidth="1"/>
    <col min="2821" max="2821" width="17.42578125" style="10" bestFit="1" customWidth="1"/>
    <col min="2822" max="2822" width="11.42578125" style="10" bestFit="1" customWidth="1"/>
    <col min="2823" max="3064" width="8.85546875" style="10"/>
    <col min="3065" max="3065" width="6.42578125" style="10" customWidth="1"/>
    <col min="3066" max="3066" width="35.85546875" style="10" customWidth="1"/>
    <col min="3067" max="3067" width="16.42578125" style="10" customWidth="1"/>
    <col min="3068" max="3068" width="5.42578125" style="10" customWidth="1"/>
    <col min="3069" max="3069" width="9.42578125" style="10" customWidth="1"/>
    <col min="3070" max="3070" width="7.42578125" style="10" customWidth="1"/>
    <col min="3071" max="3071" width="6.42578125" style="10" customWidth="1"/>
    <col min="3072" max="3072" width="10.85546875" style="10" customWidth="1"/>
    <col min="3073" max="3073" width="5.42578125" style="10" bestFit="1" customWidth="1"/>
    <col min="3074" max="3074" width="22.42578125" style="10" bestFit="1" customWidth="1"/>
    <col min="3075" max="3075" width="12" style="10" bestFit="1" customWidth="1"/>
    <col min="3076" max="3076" width="10.42578125" style="10" customWidth="1"/>
    <col min="3077" max="3077" width="17.42578125" style="10" bestFit="1" customWidth="1"/>
    <col min="3078" max="3078" width="11.42578125" style="10" bestFit="1" customWidth="1"/>
    <col min="3079" max="3320" width="8.85546875" style="10"/>
    <col min="3321" max="3321" width="6.42578125" style="10" customWidth="1"/>
    <col min="3322" max="3322" width="35.85546875" style="10" customWidth="1"/>
    <col min="3323" max="3323" width="16.42578125" style="10" customWidth="1"/>
    <col min="3324" max="3324" width="5.42578125" style="10" customWidth="1"/>
    <col min="3325" max="3325" width="9.42578125" style="10" customWidth="1"/>
    <col min="3326" max="3326" width="7.42578125" style="10" customWidth="1"/>
    <col min="3327" max="3327" width="6.42578125" style="10" customWidth="1"/>
    <col min="3328" max="3328" width="10.85546875" style="10" customWidth="1"/>
    <col min="3329" max="3329" width="5.42578125" style="10" bestFit="1" customWidth="1"/>
    <col min="3330" max="3330" width="22.42578125" style="10" bestFit="1" customWidth="1"/>
    <col min="3331" max="3331" width="12" style="10" bestFit="1" customWidth="1"/>
    <col min="3332" max="3332" width="10.42578125" style="10" customWidth="1"/>
    <col min="3333" max="3333" width="17.42578125" style="10" bestFit="1" customWidth="1"/>
    <col min="3334" max="3334" width="11.42578125" style="10" bestFit="1" customWidth="1"/>
    <col min="3335" max="3576" width="8.85546875" style="10"/>
    <col min="3577" max="3577" width="6.42578125" style="10" customWidth="1"/>
    <col min="3578" max="3578" width="35.85546875" style="10" customWidth="1"/>
    <col min="3579" max="3579" width="16.42578125" style="10" customWidth="1"/>
    <col min="3580" max="3580" width="5.42578125" style="10" customWidth="1"/>
    <col min="3581" max="3581" width="9.42578125" style="10" customWidth="1"/>
    <col min="3582" max="3582" width="7.42578125" style="10" customWidth="1"/>
    <col min="3583" max="3583" width="6.42578125" style="10" customWidth="1"/>
    <col min="3584" max="3584" width="10.85546875" style="10" customWidth="1"/>
    <col min="3585" max="3585" width="5.42578125" style="10" bestFit="1" customWidth="1"/>
    <col min="3586" max="3586" width="22.42578125" style="10" bestFit="1" customWidth="1"/>
    <col min="3587" max="3587" width="12" style="10" bestFit="1" customWidth="1"/>
    <col min="3588" max="3588" width="10.42578125" style="10" customWidth="1"/>
    <col min="3589" max="3589" width="17.42578125" style="10" bestFit="1" customWidth="1"/>
    <col min="3590" max="3590" width="11.42578125" style="10" bestFit="1" customWidth="1"/>
    <col min="3591" max="3832" width="8.85546875" style="10"/>
    <col min="3833" max="3833" width="6.42578125" style="10" customWidth="1"/>
    <col min="3834" max="3834" width="35.85546875" style="10" customWidth="1"/>
    <col min="3835" max="3835" width="16.42578125" style="10" customWidth="1"/>
    <col min="3836" max="3836" width="5.42578125" style="10" customWidth="1"/>
    <col min="3837" max="3837" width="9.42578125" style="10" customWidth="1"/>
    <col min="3838" max="3838" width="7.42578125" style="10" customWidth="1"/>
    <col min="3839" max="3839" width="6.42578125" style="10" customWidth="1"/>
    <col min="3840" max="3840" width="10.85546875" style="10" customWidth="1"/>
    <col min="3841" max="3841" width="5.42578125" style="10" bestFit="1" customWidth="1"/>
    <col min="3842" max="3842" width="22.42578125" style="10" bestFit="1" customWidth="1"/>
    <col min="3843" max="3843" width="12" style="10" bestFit="1" customWidth="1"/>
    <col min="3844" max="3844" width="10.42578125" style="10" customWidth="1"/>
    <col min="3845" max="3845" width="17.42578125" style="10" bestFit="1" customWidth="1"/>
    <col min="3846" max="3846" width="11.42578125" style="10" bestFit="1" customWidth="1"/>
    <col min="3847" max="4088" width="8.85546875" style="10"/>
    <col min="4089" max="4089" width="6.42578125" style="10" customWidth="1"/>
    <col min="4090" max="4090" width="35.85546875" style="10" customWidth="1"/>
    <col min="4091" max="4091" width="16.42578125" style="10" customWidth="1"/>
    <col min="4092" max="4092" width="5.42578125" style="10" customWidth="1"/>
    <col min="4093" max="4093" width="9.42578125" style="10" customWidth="1"/>
    <col min="4094" max="4094" width="7.42578125" style="10" customWidth="1"/>
    <col min="4095" max="4095" width="6.42578125" style="10" customWidth="1"/>
    <col min="4096" max="4096" width="10.85546875" style="10" customWidth="1"/>
    <col min="4097" max="4097" width="5.42578125" style="10" bestFit="1" customWidth="1"/>
    <col min="4098" max="4098" width="22.42578125" style="10" bestFit="1" customWidth="1"/>
    <col min="4099" max="4099" width="12" style="10" bestFit="1" customWidth="1"/>
    <col min="4100" max="4100" width="10.42578125" style="10" customWidth="1"/>
    <col min="4101" max="4101" width="17.42578125" style="10" bestFit="1" customWidth="1"/>
    <col min="4102" max="4102" width="11.42578125" style="10" bestFit="1" customWidth="1"/>
    <col min="4103" max="4344" width="8.85546875" style="10"/>
    <col min="4345" max="4345" width="6.42578125" style="10" customWidth="1"/>
    <col min="4346" max="4346" width="35.85546875" style="10" customWidth="1"/>
    <col min="4347" max="4347" width="16.42578125" style="10" customWidth="1"/>
    <col min="4348" max="4348" width="5.42578125" style="10" customWidth="1"/>
    <col min="4349" max="4349" width="9.42578125" style="10" customWidth="1"/>
    <col min="4350" max="4350" width="7.42578125" style="10" customWidth="1"/>
    <col min="4351" max="4351" width="6.42578125" style="10" customWidth="1"/>
    <col min="4352" max="4352" width="10.85546875" style="10" customWidth="1"/>
    <col min="4353" max="4353" width="5.42578125" style="10" bestFit="1" customWidth="1"/>
    <col min="4354" max="4354" width="22.42578125" style="10" bestFit="1" customWidth="1"/>
    <col min="4355" max="4355" width="12" style="10" bestFit="1" customWidth="1"/>
    <col min="4356" max="4356" width="10.42578125" style="10" customWidth="1"/>
    <col min="4357" max="4357" width="17.42578125" style="10" bestFit="1" customWidth="1"/>
    <col min="4358" max="4358" width="11.42578125" style="10" bestFit="1" customWidth="1"/>
    <col min="4359" max="4600" width="8.85546875" style="10"/>
    <col min="4601" max="4601" width="6.42578125" style="10" customWidth="1"/>
    <col min="4602" max="4602" width="35.85546875" style="10" customWidth="1"/>
    <col min="4603" max="4603" width="16.42578125" style="10" customWidth="1"/>
    <col min="4604" max="4604" width="5.42578125" style="10" customWidth="1"/>
    <col min="4605" max="4605" width="9.42578125" style="10" customWidth="1"/>
    <col min="4606" max="4606" width="7.42578125" style="10" customWidth="1"/>
    <col min="4607" max="4607" width="6.42578125" style="10" customWidth="1"/>
    <col min="4608" max="4608" width="10.85546875" style="10" customWidth="1"/>
    <col min="4609" max="4609" width="5.42578125" style="10" bestFit="1" customWidth="1"/>
    <col min="4610" max="4610" width="22.42578125" style="10" bestFit="1" customWidth="1"/>
    <col min="4611" max="4611" width="12" style="10" bestFit="1" customWidth="1"/>
    <col min="4612" max="4612" width="10.42578125" style="10" customWidth="1"/>
    <col min="4613" max="4613" width="17.42578125" style="10" bestFit="1" customWidth="1"/>
    <col min="4614" max="4614" width="11.42578125" style="10" bestFit="1" customWidth="1"/>
    <col min="4615" max="4856" width="8.85546875" style="10"/>
    <col min="4857" max="4857" width="6.42578125" style="10" customWidth="1"/>
    <col min="4858" max="4858" width="35.85546875" style="10" customWidth="1"/>
    <col min="4859" max="4859" width="16.42578125" style="10" customWidth="1"/>
    <col min="4860" max="4860" width="5.42578125" style="10" customWidth="1"/>
    <col min="4861" max="4861" width="9.42578125" style="10" customWidth="1"/>
    <col min="4862" max="4862" width="7.42578125" style="10" customWidth="1"/>
    <col min="4863" max="4863" width="6.42578125" style="10" customWidth="1"/>
    <col min="4864" max="4864" width="10.85546875" style="10" customWidth="1"/>
    <col min="4865" max="4865" width="5.42578125" style="10" bestFit="1" customWidth="1"/>
    <col min="4866" max="4866" width="22.42578125" style="10" bestFit="1" customWidth="1"/>
    <col min="4867" max="4867" width="12" style="10" bestFit="1" customWidth="1"/>
    <col min="4868" max="4868" width="10.42578125" style="10" customWidth="1"/>
    <col min="4869" max="4869" width="17.42578125" style="10" bestFit="1" customWidth="1"/>
    <col min="4870" max="4870" width="11.42578125" style="10" bestFit="1" customWidth="1"/>
    <col min="4871" max="5112" width="8.85546875" style="10"/>
    <col min="5113" max="5113" width="6.42578125" style="10" customWidth="1"/>
    <col min="5114" max="5114" width="35.85546875" style="10" customWidth="1"/>
    <col min="5115" max="5115" width="16.42578125" style="10" customWidth="1"/>
    <col min="5116" max="5116" width="5.42578125" style="10" customWidth="1"/>
    <col min="5117" max="5117" width="9.42578125" style="10" customWidth="1"/>
    <col min="5118" max="5118" width="7.42578125" style="10" customWidth="1"/>
    <col min="5119" max="5119" width="6.42578125" style="10" customWidth="1"/>
    <col min="5120" max="5120" width="10.85546875" style="10" customWidth="1"/>
    <col min="5121" max="5121" width="5.42578125" style="10" bestFit="1" customWidth="1"/>
    <col min="5122" max="5122" width="22.42578125" style="10" bestFit="1" customWidth="1"/>
    <col min="5123" max="5123" width="12" style="10" bestFit="1" customWidth="1"/>
    <col min="5124" max="5124" width="10.42578125" style="10" customWidth="1"/>
    <col min="5125" max="5125" width="17.42578125" style="10" bestFit="1" customWidth="1"/>
    <col min="5126" max="5126" width="11.42578125" style="10" bestFit="1" customWidth="1"/>
    <col min="5127" max="5368" width="8.85546875" style="10"/>
    <col min="5369" max="5369" width="6.42578125" style="10" customWidth="1"/>
    <col min="5370" max="5370" width="35.85546875" style="10" customWidth="1"/>
    <col min="5371" max="5371" width="16.42578125" style="10" customWidth="1"/>
    <col min="5372" max="5372" width="5.42578125" style="10" customWidth="1"/>
    <col min="5373" max="5373" width="9.42578125" style="10" customWidth="1"/>
    <col min="5374" max="5374" width="7.42578125" style="10" customWidth="1"/>
    <col min="5375" max="5375" width="6.42578125" style="10" customWidth="1"/>
    <col min="5376" max="5376" width="10.85546875" style="10" customWidth="1"/>
    <col min="5377" max="5377" width="5.42578125" style="10" bestFit="1" customWidth="1"/>
    <col min="5378" max="5378" width="22.42578125" style="10" bestFit="1" customWidth="1"/>
    <col min="5379" max="5379" width="12" style="10" bestFit="1" customWidth="1"/>
    <col min="5380" max="5380" width="10.42578125" style="10" customWidth="1"/>
    <col min="5381" max="5381" width="17.42578125" style="10" bestFit="1" customWidth="1"/>
    <col min="5382" max="5382" width="11.42578125" style="10" bestFit="1" customWidth="1"/>
    <col min="5383" max="5624" width="8.85546875" style="10"/>
    <col min="5625" max="5625" width="6.42578125" style="10" customWidth="1"/>
    <col min="5626" max="5626" width="35.85546875" style="10" customWidth="1"/>
    <col min="5627" max="5627" width="16.42578125" style="10" customWidth="1"/>
    <col min="5628" max="5628" width="5.42578125" style="10" customWidth="1"/>
    <col min="5629" max="5629" width="9.42578125" style="10" customWidth="1"/>
    <col min="5630" max="5630" width="7.42578125" style="10" customWidth="1"/>
    <col min="5631" max="5631" width="6.42578125" style="10" customWidth="1"/>
    <col min="5632" max="5632" width="10.85546875" style="10" customWidth="1"/>
    <col min="5633" max="5633" width="5.42578125" style="10" bestFit="1" customWidth="1"/>
    <col min="5634" max="5634" width="22.42578125" style="10" bestFit="1" customWidth="1"/>
    <col min="5635" max="5635" width="12" style="10" bestFit="1" customWidth="1"/>
    <col min="5636" max="5636" width="10.42578125" style="10" customWidth="1"/>
    <col min="5637" max="5637" width="17.42578125" style="10" bestFit="1" customWidth="1"/>
    <col min="5638" max="5638" width="11.42578125" style="10" bestFit="1" customWidth="1"/>
    <col min="5639" max="5880" width="8.85546875" style="10"/>
    <col min="5881" max="5881" width="6.42578125" style="10" customWidth="1"/>
    <col min="5882" max="5882" width="35.85546875" style="10" customWidth="1"/>
    <col min="5883" max="5883" width="16.42578125" style="10" customWidth="1"/>
    <col min="5884" max="5884" width="5.42578125" style="10" customWidth="1"/>
    <col min="5885" max="5885" width="9.42578125" style="10" customWidth="1"/>
    <col min="5886" max="5886" width="7.42578125" style="10" customWidth="1"/>
    <col min="5887" max="5887" width="6.42578125" style="10" customWidth="1"/>
    <col min="5888" max="5888" width="10.85546875" style="10" customWidth="1"/>
    <col min="5889" max="5889" width="5.42578125" style="10" bestFit="1" customWidth="1"/>
    <col min="5890" max="5890" width="22.42578125" style="10" bestFit="1" customWidth="1"/>
    <col min="5891" max="5891" width="12" style="10" bestFit="1" customWidth="1"/>
    <col min="5892" max="5892" width="10.42578125" style="10" customWidth="1"/>
    <col min="5893" max="5893" width="17.42578125" style="10" bestFit="1" customWidth="1"/>
    <col min="5894" max="5894" width="11.42578125" style="10" bestFit="1" customWidth="1"/>
    <col min="5895" max="6136" width="8.85546875" style="10"/>
    <col min="6137" max="6137" width="6.42578125" style="10" customWidth="1"/>
    <col min="6138" max="6138" width="35.85546875" style="10" customWidth="1"/>
    <col min="6139" max="6139" width="16.42578125" style="10" customWidth="1"/>
    <col min="6140" max="6140" width="5.42578125" style="10" customWidth="1"/>
    <col min="6141" max="6141" width="9.42578125" style="10" customWidth="1"/>
    <col min="6142" max="6142" width="7.42578125" style="10" customWidth="1"/>
    <col min="6143" max="6143" width="6.42578125" style="10" customWidth="1"/>
    <col min="6144" max="6144" width="10.85546875" style="10" customWidth="1"/>
    <col min="6145" max="6145" width="5.42578125" style="10" bestFit="1" customWidth="1"/>
    <col min="6146" max="6146" width="22.42578125" style="10" bestFit="1" customWidth="1"/>
    <col min="6147" max="6147" width="12" style="10" bestFit="1" customWidth="1"/>
    <col min="6148" max="6148" width="10.42578125" style="10" customWidth="1"/>
    <col min="6149" max="6149" width="17.42578125" style="10" bestFit="1" customWidth="1"/>
    <col min="6150" max="6150" width="11.42578125" style="10" bestFit="1" customWidth="1"/>
    <col min="6151" max="6392" width="8.85546875" style="10"/>
    <col min="6393" max="6393" width="6.42578125" style="10" customWidth="1"/>
    <col min="6394" max="6394" width="35.85546875" style="10" customWidth="1"/>
    <col min="6395" max="6395" width="16.42578125" style="10" customWidth="1"/>
    <col min="6396" max="6396" width="5.42578125" style="10" customWidth="1"/>
    <col min="6397" max="6397" width="9.42578125" style="10" customWidth="1"/>
    <col min="6398" max="6398" width="7.42578125" style="10" customWidth="1"/>
    <col min="6399" max="6399" width="6.42578125" style="10" customWidth="1"/>
    <col min="6400" max="6400" width="10.85546875" style="10" customWidth="1"/>
    <col min="6401" max="6401" width="5.42578125" style="10" bestFit="1" customWidth="1"/>
    <col min="6402" max="6402" width="22.42578125" style="10" bestFit="1" customWidth="1"/>
    <col min="6403" max="6403" width="12" style="10" bestFit="1" customWidth="1"/>
    <col min="6404" max="6404" width="10.42578125" style="10" customWidth="1"/>
    <col min="6405" max="6405" width="17.42578125" style="10" bestFit="1" customWidth="1"/>
    <col min="6406" max="6406" width="11.42578125" style="10" bestFit="1" customWidth="1"/>
    <col min="6407" max="6648" width="8.85546875" style="10"/>
    <col min="6649" max="6649" width="6.42578125" style="10" customWidth="1"/>
    <col min="6650" max="6650" width="35.85546875" style="10" customWidth="1"/>
    <col min="6651" max="6651" width="16.42578125" style="10" customWidth="1"/>
    <col min="6652" max="6652" width="5.42578125" style="10" customWidth="1"/>
    <col min="6653" max="6653" width="9.42578125" style="10" customWidth="1"/>
    <col min="6654" max="6654" width="7.42578125" style="10" customWidth="1"/>
    <col min="6655" max="6655" width="6.42578125" style="10" customWidth="1"/>
    <col min="6656" max="6656" width="10.85546875" style="10" customWidth="1"/>
    <col min="6657" max="6657" width="5.42578125" style="10" bestFit="1" customWidth="1"/>
    <col min="6658" max="6658" width="22.42578125" style="10" bestFit="1" customWidth="1"/>
    <col min="6659" max="6659" width="12" style="10" bestFit="1" customWidth="1"/>
    <col min="6660" max="6660" width="10.42578125" style="10" customWidth="1"/>
    <col min="6661" max="6661" width="17.42578125" style="10" bestFit="1" customWidth="1"/>
    <col min="6662" max="6662" width="11.42578125" style="10" bestFit="1" customWidth="1"/>
    <col min="6663" max="6904" width="8.85546875" style="10"/>
    <col min="6905" max="6905" width="6.42578125" style="10" customWidth="1"/>
    <col min="6906" max="6906" width="35.85546875" style="10" customWidth="1"/>
    <col min="6907" max="6907" width="16.42578125" style="10" customWidth="1"/>
    <col min="6908" max="6908" width="5.42578125" style="10" customWidth="1"/>
    <col min="6909" max="6909" width="9.42578125" style="10" customWidth="1"/>
    <col min="6910" max="6910" width="7.42578125" style="10" customWidth="1"/>
    <col min="6911" max="6911" width="6.42578125" style="10" customWidth="1"/>
    <col min="6912" max="6912" width="10.85546875" style="10" customWidth="1"/>
    <col min="6913" max="6913" width="5.42578125" style="10" bestFit="1" customWidth="1"/>
    <col min="6914" max="6914" width="22.42578125" style="10" bestFit="1" customWidth="1"/>
    <col min="6915" max="6915" width="12" style="10" bestFit="1" customWidth="1"/>
    <col min="6916" max="6916" width="10.42578125" style="10" customWidth="1"/>
    <col min="6917" max="6917" width="17.42578125" style="10" bestFit="1" customWidth="1"/>
    <col min="6918" max="6918" width="11.42578125" style="10" bestFit="1" customWidth="1"/>
    <col min="6919" max="7160" width="8.85546875" style="10"/>
    <col min="7161" max="7161" width="6.42578125" style="10" customWidth="1"/>
    <col min="7162" max="7162" width="35.85546875" style="10" customWidth="1"/>
    <col min="7163" max="7163" width="16.42578125" style="10" customWidth="1"/>
    <col min="7164" max="7164" width="5.42578125" style="10" customWidth="1"/>
    <col min="7165" max="7165" width="9.42578125" style="10" customWidth="1"/>
    <col min="7166" max="7166" width="7.42578125" style="10" customWidth="1"/>
    <col min="7167" max="7167" width="6.42578125" style="10" customWidth="1"/>
    <col min="7168" max="7168" width="10.85546875" style="10" customWidth="1"/>
    <col min="7169" max="7169" width="5.42578125" style="10" bestFit="1" customWidth="1"/>
    <col min="7170" max="7170" width="22.42578125" style="10" bestFit="1" customWidth="1"/>
    <col min="7171" max="7171" width="12" style="10" bestFit="1" customWidth="1"/>
    <col min="7172" max="7172" width="10.42578125" style="10" customWidth="1"/>
    <col min="7173" max="7173" width="17.42578125" style="10" bestFit="1" customWidth="1"/>
    <col min="7174" max="7174" width="11.42578125" style="10" bestFit="1" customWidth="1"/>
    <col min="7175" max="7416" width="8.85546875" style="10"/>
    <col min="7417" max="7417" width="6.42578125" style="10" customWidth="1"/>
    <col min="7418" max="7418" width="35.85546875" style="10" customWidth="1"/>
    <col min="7419" max="7419" width="16.42578125" style="10" customWidth="1"/>
    <col min="7420" max="7420" width="5.42578125" style="10" customWidth="1"/>
    <col min="7421" max="7421" width="9.42578125" style="10" customWidth="1"/>
    <col min="7422" max="7422" width="7.42578125" style="10" customWidth="1"/>
    <col min="7423" max="7423" width="6.42578125" style="10" customWidth="1"/>
    <col min="7424" max="7424" width="10.85546875" style="10" customWidth="1"/>
    <col min="7425" max="7425" width="5.42578125" style="10" bestFit="1" customWidth="1"/>
    <col min="7426" max="7426" width="22.42578125" style="10" bestFit="1" customWidth="1"/>
    <col min="7427" max="7427" width="12" style="10" bestFit="1" customWidth="1"/>
    <col min="7428" max="7428" width="10.42578125" style="10" customWidth="1"/>
    <col min="7429" max="7429" width="17.42578125" style="10" bestFit="1" customWidth="1"/>
    <col min="7430" max="7430" width="11.42578125" style="10" bestFit="1" customWidth="1"/>
    <col min="7431" max="7672" width="8.85546875" style="10"/>
    <col min="7673" max="7673" width="6.42578125" style="10" customWidth="1"/>
    <col min="7674" max="7674" width="35.85546875" style="10" customWidth="1"/>
    <col min="7675" max="7675" width="16.42578125" style="10" customWidth="1"/>
    <col min="7676" max="7676" width="5.42578125" style="10" customWidth="1"/>
    <col min="7677" max="7677" width="9.42578125" style="10" customWidth="1"/>
    <col min="7678" max="7678" width="7.42578125" style="10" customWidth="1"/>
    <col min="7679" max="7679" width="6.42578125" style="10" customWidth="1"/>
    <col min="7680" max="7680" width="10.85546875" style="10" customWidth="1"/>
    <col min="7681" max="7681" width="5.42578125" style="10" bestFit="1" customWidth="1"/>
    <col min="7682" max="7682" width="22.42578125" style="10" bestFit="1" customWidth="1"/>
    <col min="7683" max="7683" width="12" style="10" bestFit="1" customWidth="1"/>
    <col min="7684" max="7684" width="10.42578125" style="10" customWidth="1"/>
    <col min="7685" max="7685" width="17.42578125" style="10" bestFit="1" customWidth="1"/>
    <col min="7686" max="7686" width="11.42578125" style="10" bestFit="1" customWidth="1"/>
    <col min="7687" max="7928" width="8.85546875" style="10"/>
    <col min="7929" max="7929" width="6.42578125" style="10" customWidth="1"/>
    <col min="7930" max="7930" width="35.85546875" style="10" customWidth="1"/>
    <col min="7931" max="7931" width="16.42578125" style="10" customWidth="1"/>
    <col min="7932" max="7932" width="5.42578125" style="10" customWidth="1"/>
    <col min="7933" max="7933" width="9.42578125" style="10" customWidth="1"/>
    <col min="7934" max="7934" width="7.42578125" style="10" customWidth="1"/>
    <col min="7935" max="7935" width="6.42578125" style="10" customWidth="1"/>
    <col min="7936" max="7936" width="10.85546875" style="10" customWidth="1"/>
    <col min="7937" max="7937" width="5.42578125" style="10" bestFit="1" customWidth="1"/>
    <col min="7938" max="7938" width="22.42578125" style="10" bestFit="1" customWidth="1"/>
    <col min="7939" max="7939" width="12" style="10" bestFit="1" customWidth="1"/>
    <col min="7940" max="7940" width="10.42578125" style="10" customWidth="1"/>
    <col min="7941" max="7941" width="17.42578125" style="10" bestFit="1" customWidth="1"/>
    <col min="7942" max="7942" width="11.42578125" style="10" bestFit="1" customWidth="1"/>
    <col min="7943" max="8184" width="8.85546875" style="10"/>
    <col min="8185" max="8185" width="6.42578125" style="10" customWidth="1"/>
    <col min="8186" max="8186" width="35.85546875" style="10" customWidth="1"/>
    <col min="8187" max="8187" width="16.42578125" style="10" customWidth="1"/>
    <col min="8188" max="8188" width="5.42578125" style="10" customWidth="1"/>
    <col min="8189" max="8189" width="9.42578125" style="10" customWidth="1"/>
    <col min="8190" max="8190" width="7.42578125" style="10" customWidth="1"/>
    <col min="8191" max="8191" width="6.42578125" style="10" customWidth="1"/>
    <col min="8192" max="8192" width="10.85546875" style="10" customWidth="1"/>
    <col min="8193" max="8193" width="5.42578125" style="10" bestFit="1" customWidth="1"/>
    <col min="8194" max="8194" width="22.42578125" style="10" bestFit="1" customWidth="1"/>
    <col min="8195" max="8195" width="12" style="10" bestFit="1" customWidth="1"/>
    <col min="8196" max="8196" width="10.42578125" style="10" customWidth="1"/>
    <col min="8197" max="8197" width="17.42578125" style="10" bestFit="1" customWidth="1"/>
    <col min="8198" max="8198" width="11.42578125" style="10" bestFit="1" customWidth="1"/>
    <col min="8199" max="8440" width="8.85546875" style="10"/>
    <col min="8441" max="8441" width="6.42578125" style="10" customWidth="1"/>
    <col min="8442" max="8442" width="35.85546875" style="10" customWidth="1"/>
    <col min="8443" max="8443" width="16.42578125" style="10" customWidth="1"/>
    <col min="8444" max="8444" width="5.42578125" style="10" customWidth="1"/>
    <col min="8445" max="8445" width="9.42578125" style="10" customWidth="1"/>
    <col min="8446" max="8446" width="7.42578125" style="10" customWidth="1"/>
    <col min="8447" max="8447" width="6.42578125" style="10" customWidth="1"/>
    <col min="8448" max="8448" width="10.85546875" style="10" customWidth="1"/>
    <col min="8449" max="8449" width="5.42578125" style="10" bestFit="1" customWidth="1"/>
    <col min="8450" max="8450" width="22.42578125" style="10" bestFit="1" customWidth="1"/>
    <col min="8451" max="8451" width="12" style="10" bestFit="1" customWidth="1"/>
    <col min="8452" max="8452" width="10.42578125" style="10" customWidth="1"/>
    <col min="8453" max="8453" width="17.42578125" style="10" bestFit="1" customWidth="1"/>
    <col min="8454" max="8454" width="11.42578125" style="10" bestFit="1" customWidth="1"/>
    <col min="8455" max="8696" width="8.85546875" style="10"/>
    <col min="8697" max="8697" width="6.42578125" style="10" customWidth="1"/>
    <col min="8698" max="8698" width="35.85546875" style="10" customWidth="1"/>
    <col min="8699" max="8699" width="16.42578125" style="10" customWidth="1"/>
    <col min="8700" max="8700" width="5.42578125" style="10" customWidth="1"/>
    <col min="8701" max="8701" width="9.42578125" style="10" customWidth="1"/>
    <col min="8702" max="8702" width="7.42578125" style="10" customWidth="1"/>
    <col min="8703" max="8703" width="6.42578125" style="10" customWidth="1"/>
    <col min="8704" max="8704" width="10.85546875" style="10" customWidth="1"/>
    <col min="8705" max="8705" width="5.42578125" style="10" bestFit="1" customWidth="1"/>
    <col min="8706" max="8706" width="22.42578125" style="10" bestFit="1" customWidth="1"/>
    <col min="8707" max="8707" width="12" style="10" bestFit="1" customWidth="1"/>
    <col min="8708" max="8708" width="10.42578125" style="10" customWidth="1"/>
    <col min="8709" max="8709" width="17.42578125" style="10" bestFit="1" customWidth="1"/>
    <col min="8710" max="8710" width="11.42578125" style="10" bestFit="1" customWidth="1"/>
    <col min="8711" max="8952" width="8.85546875" style="10"/>
    <col min="8953" max="8953" width="6.42578125" style="10" customWidth="1"/>
    <col min="8954" max="8954" width="35.85546875" style="10" customWidth="1"/>
    <col min="8955" max="8955" width="16.42578125" style="10" customWidth="1"/>
    <col min="8956" max="8956" width="5.42578125" style="10" customWidth="1"/>
    <col min="8957" max="8957" width="9.42578125" style="10" customWidth="1"/>
    <col min="8958" max="8958" width="7.42578125" style="10" customWidth="1"/>
    <col min="8959" max="8959" width="6.42578125" style="10" customWidth="1"/>
    <col min="8960" max="8960" width="10.85546875" style="10" customWidth="1"/>
    <col min="8961" max="8961" width="5.42578125" style="10" bestFit="1" customWidth="1"/>
    <col min="8962" max="8962" width="22.42578125" style="10" bestFit="1" customWidth="1"/>
    <col min="8963" max="8963" width="12" style="10" bestFit="1" customWidth="1"/>
    <col min="8964" max="8964" width="10.42578125" style="10" customWidth="1"/>
    <col min="8965" max="8965" width="17.42578125" style="10" bestFit="1" customWidth="1"/>
    <col min="8966" max="8966" width="11.42578125" style="10" bestFit="1" customWidth="1"/>
    <col min="8967" max="9208" width="8.85546875" style="10"/>
    <col min="9209" max="9209" width="6.42578125" style="10" customWidth="1"/>
    <col min="9210" max="9210" width="35.85546875" style="10" customWidth="1"/>
    <col min="9211" max="9211" width="16.42578125" style="10" customWidth="1"/>
    <col min="9212" max="9212" width="5.42578125" style="10" customWidth="1"/>
    <col min="9213" max="9213" width="9.42578125" style="10" customWidth="1"/>
    <col min="9214" max="9214" width="7.42578125" style="10" customWidth="1"/>
    <col min="9215" max="9215" width="6.42578125" style="10" customWidth="1"/>
    <col min="9216" max="9216" width="10.85546875" style="10" customWidth="1"/>
    <col min="9217" max="9217" width="5.42578125" style="10" bestFit="1" customWidth="1"/>
    <col min="9218" max="9218" width="22.42578125" style="10" bestFit="1" customWidth="1"/>
    <col min="9219" max="9219" width="12" style="10" bestFit="1" customWidth="1"/>
    <col min="9220" max="9220" width="10.42578125" style="10" customWidth="1"/>
    <col min="9221" max="9221" width="17.42578125" style="10" bestFit="1" customWidth="1"/>
    <col min="9222" max="9222" width="11.42578125" style="10" bestFit="1" customWidth="1"/>
    <col min="9223" max="9464" width="8.85546875" style="10"/>
    <col min="9465" max="9465" width="6.42578125" style="10" customWidth="1"/>
    <col min="9466" max="9466" width="35.85546875" style="10" customWidth="1"/>
    <col min="9467" max="9467" width="16.42578125" style="10" customWidth="1"/>
    <col min="9468" max="9468" width="5.42578125" style="10" customWidth="1"/>
    <col min="9469" max="9469" width="9.42578125" style="10" customWidth="1"/>
    <col min="9470" max="9470" width="7.42578125" style="10" customWidth="1"/>
    <col min="9471" max="9471" width="6.42578125" style="10" customWidth="1"/>
    <col min="9472" max="9472" width="10.85546875" style="10" customWidth="1"/>
    <col min="9473" max="9473" width="5.42578125" style="10" bestFit="1" customWidth="1"/>
    <col min="9474" max="9474" width="22.42578125" style="10" bestFit="1" customWidth="1"/>
    <col min="9475" max="9475" width="12" style="10" bestFit="1" customWidth="1"/>
    <col min="9476" max="9476" width="10.42578125" style="10" customWidth="1"/>
    <col min="9477" max="9477" width="17.42578125" style="10" bestFit="1" customWidth="1"/>
    <col min="9478" max="9478" width="11.42578125" style="10" bestFit="1" customWidth="1"/>
    <col min="9479" max="9720" width="8.85546875" style="10"/>
    <col min="9721" max="9721" width="6.42578125" style="10" customWidth="1"/>
    <col min="9722" max="9722" width="35.85546875" style="10" customWidth="1"/>
    <col min="9723" max="9723" width="16.42578125" style="10" customWidth="1"/>
    <col min="9724" max="9724" width="5.42578125" style="10" customWidth="1"/>
    <col min="9725" max="9725" width="9.42578125" style="10" customWidth="1"/>
    <col min="9726" max="9726" width="7.42578125" style="10" customWidth="1"/>
    <col min="9727" max="9727" width="6.42578125" style="10" customWidth="1"/>
    <col min="9728" max="9728" width="10.85546875" style="10" customWidth="1"/>
    <col min="9729" max="9729" width="5.42578125" style="10" bestFit="1" customWidth="1"/>
    <col min="9730" max="9730" width="22.42578125" style="10" bestFit="1" customWidth="1"/>
    <col min="9731" max="9731" width="12" style="10" bestFit="1" customWidth="1"/>
    <col min="9732" max="9732" width="10.42578125" style="10" customWidth="1"/>
    <col min="9733" max="9733" width="17.42578125" style="10" bestFit="1" customWidth="1"/>
    <col min="9734" max="9734" width="11.42578125" style="10" bestFit="1" customWidth="1"/>
    <col min="9735" max="9976" width="8.85546875" style="10"/>
    <col min="9977" max="9977" width="6.42578125" style="10" customWidth="1"/>
    <col min="9978" max="9978" width="35.85546875" style="10" customWidth="1"/>
    <col min="9979" max="9979" width="16.42578125" style="10" customWidth="1"/>
    <col min="9980" max="9980" width="5.42578125" style="10" customWidth="1"/>
    <col min="9981" max="9981" width="9.42578125" style="10" customWidth="1"/>
    <col min="9982" max="9982" width="7.42578125" style="10" customWidth="1"/>
    <col min="9983" max="9983" width="6.42578125" style="10" customWidth="1"/>
    <col min="9984" max="9984" width="10.85546875" style="10" customWidth="1"/>
    <col min="9985" max="9985" width="5.42578125" style="10" bestFit="1" customWidth="1"/>
    <col min="9986" max="9986" width="22.42578125" style="10" bestFit="1" customWidth="1"/>
    <col min="9987" max="9987" width="12" style="10" bestFit="1" customWidth="1"/>
    <col min="9988" max="9988" width="10.42578125" style="10" customWidth="1"/>
    <col min="9989" max="9989" width="17.42578125" style="10" bestFit="1" customWidth="1"/>
    <col min="9990" max="9990" width="11.42578125" style="10" bestFit="1" customWidth="1"/>
    <col min="9991" max="10232" width="8.85546875" style="10"/>
    <col min="10233" max="10233" width="6.42578125" style="10" customWidth="1"/>
    <col min="10234" max="10234" width="35.85546875" style="10" customWidth="1"/>
    <col min="10235" max="10235" width="16.42578125" style="10" customWidth="1"/>
    <col min="10236" max="10236" width="5.42578125" style="10" customWidth="1"/>
    <col min="10237" max="10237" width="9.42578125" style="10" customWidth="1"/>
    <col min="10238" max="10238" width="7.42578125" style="10" customWidth="1"/>
    <col min="10239" max="10239" width="6.42578125" style="10" customWidth="1"/>
    <col min="10240" max="10240" width="10.85546875" style="10" customWidth="1"/>
    <col min="10241" max="10241" width="5.42578125" style="10" bestFit="1" customWidth="1"/>
    <col min="10242" max="10242" width="22.42578125" style="10" bestFit="1" customWidth="1"/>
    <col min="10243" max="10243" width="12" style="10" bestFit="1" customWidth="1"/>
    <col min="10244" max="10244" width="10.42578125" style="10" customWidth="1"/>
    <col min="10245" max="10245" width="17.42578125" style="10" bestFit="1" customWidth="1"/>
    <col min="10246" max="10246" width="11.42578125" style="10" bestFit="1" customWidth="1"/>
    <col min="10247" max="10488" width="8.85546875" style="10"/>
    <col min="10489" max="10489" width="6.42578125" style="10" customWidth="1"/>
    <col min="10490" max="10490" width="35.85546875" style="10" customWidth="1"/>
    <col min="10491" max="10491" width="16.42578125" style="10" customWidth="1"/>
    <col min="10492" max="10492" width="5.42578125" style="10" customWidth="1"/>
    <col min="10493" max="10493" width="9.42578125" style="10" customWidth="1"/>
    <col min="10494" max="10494" width="7.42578125" style="10" customWidth="1"/>
    <col min="10495" max="10495" width="6.42578125" style="10" customWidth="1"/>
    <col min="10496" max="10496" width="10.85546875" style="10" customWidth="1"/>
    <col min="10497" max="10497" width="5.42578125" style="10" bestFit="1" customWidth="1"/>
    <col min="10498" max="10498" width="22.42578125" style="10" bestFit="1" customWidth="1"/>
    <col min="10499" max="10499" width="12" style="10" bestFit="1" customWidth="1"/>
    <col min="10500" max="10500" width="10.42578125" style="10" customWidth="1"/>
    <col min="10501" max="10501" width="17.42578125" style="10" bestFit="1" customWidth="1"/>
    <col min="10502" max="10502" width="11.42578125" style="10" bestFit="1" customWidth="1"/>
    <col min="10503" max="10744" width="8.85546875" style="10"/>
    <col min="10745" max="10745" width="6.42578125" style="10" customWidth="1"/>
    <col min="10746" max="10746" width="35.85546875" style="10" customWidth="1"/>
    <col min="10747" max="10747" width="16.42578125" style="10" customWidth="1"/>
    <col min="10748" max="10748" width="5.42578125" style="10" customWidth="1"/>
    <col min="10749" max="10749" width="9.42578125" style="10" customWidth="1"/>
    <col min="10750" max="10750" width="7.42578125" style="10" customWidth="1"/>
    <col min="10751" max="10751" width="6.42578125" style="10" customWidth="1"/>
    <col min="10752" max="10752" width="10.85546875" style="10" customWidth="1"/>
    <col min="10753" max="10753" width="5.42578125" style="10" bestFit="1" customWidth="1"/>
    <col min="10754" max="10754" width="22.42578125" style="10" bestFit="1" customWidth="1"/>
    <col min="10755" max="10755" width="12" style="10" bestFit="1" customWidth="1"/>
    <col min="10756" max="10756" width="10.42578125" style="10" customWidth="1"/>
    <col min="10757" max="10757" width="17.42578125" style="10" bestFit="1" customWidth="1"/>
    <col min="10758" max="10758" width="11.42578125" style="10" bestFit="1" customWidth="1"/>
    <col min="10759" max="11000" width="8.85546875" style="10"/>
    <col min="11001" max="11001" width="6.42578125" style="10" customWidth="1"/>
    <col min="11002" max="11002" width="35.85546875" style="10" customWidth="1"/>
    <col min="11003" max="11003" width="16.42578125" style="10" customWidth="1"/>
    <col min="11004" max="11004" width="5.42578125" style="10" customWidth="1"/>
    <col min="11005" max="11005" width="9.42578125" style="10" customWidth="1"/>
    <col min="11006" max="11006" width="7.42578125" style="10" customWidth="1"/>
    <col min="11007" max="11007" width="6.42578125" style="10" customWidth="1"/>
    <col min="11008" max="11008" width="10.85546875" style="10" customWidth="1"/>
    <col min="11009" max="11009" width="5.42578125" style="10" bestFit="1" customWidth="1"/>
    <col min="11010" max="11010" width="22.42578125" style="10" bestFit="1" customWidth="1"/>
    <col min="11011" max="11011" width="12" style="10" bestFit="1" customWidth="1"/>
    <col min="11012" max="11012" width="10.42578125" style="10" customWidth="1"/>
    <col min="11013" max="11013" width="17.42578125" style="10" bestFit="1" customWidth="1"/>
    <col min="11014" max="11014" width="11.42578125" style="10" bestFit="1" customWidth="1"/>
    <col min="11015" max="11256" width="8.85546875" style="10"/>
    <col min="11257" max="11257" width="6.42578125" style="10" customWidth="1"/>
    <col min="11258" max="11258" width="35.85546875" style="10" customWidth="1"/>
    <col min="11259" max="11259" width="16.42578125" style="10" customWidth="1"/>
    <col min="11260" max="11260" width="5.42578125" style="10" customWidth="1"/>
    <col min="11261" max="11261" width="9.42578125" style="10" customWidth="1"/>
    <col min="11262" max="11262" width="7.42578125" style="10" customWidth="1"/>
    <col min="11263" max="11263" width="6.42578125" style="10" customWidth="1"/>
    <col min="11264" max="11264" width="10.85546875" style="10" customWidth="1"/>
    <col min="11265" max="11265" width="5.42578125" style="10" bestFit="1" customWidth="1"/>
    <col min="11266" max="11266" width="22.42578125" style="10" bestFit="1" customWidth="1"/>
    <col min="11267" max="11267" width="12" style="10" bestFit="1" customWidth="1"/>
    <col min="11268" max="11268" width="10.42578125" style="10" customWidth="1"/>
    <col min="11269" max="11269" width="17.42578125" style="10" bestFit="1" customWidth="1"/>
    <col min="11270" max="11270" width="11.42578125" style="10" bestFit="1" customWidth="1"/>
    <col min="11271" max="11512" width="8.85546875" style="10"/>
    <col min="11513" max="11513" width="6.42578125" style="10" customWidth="1"/>
    <col min="11514" max="11514" width="35.85546875" style="10" customWidth="1"/>
    <col min="11515" max="11515" width="16.42578125" style="10" customWidth="1"/>
    <col min="11516" max="11516" width="5.42578125" style="10" customWidth="1"/>
    <col min="11517" max="11517" width="9.42578125" style="10" customWidth="1"/>
    <col min="11518" max="11518" width="7.42578125" style="10" customWidth="1"/>
    <col min="11519" max="11519" width="6.42578125" style="10" customWidth="1"/>
    <col min="11520" max="11520" width="10.85546875" style="10" customWidth="1"/>
    <col min="11521" max="11521" width="5.42578125" style="10" bestFit="1" customWidth="1"/>
    <col min="11522" max="11522" width="22.42578125" style="10" bestFit="1" customWidth="1"/>
    <col min="11523" max="11523" width="12" style="10" bestFit="1" customWidth="1"/>
    <col min="11524" max="11524" width="10.42578125" style="10" customWidth="1"/>
    <col min="11525" max="11525" width="17.42578125" style="10" bestFit="1" customWidth="1"/>
    <col min="11526" max="11526" width="11.42578125" style="10" bestFit="1" customWidth="1"/>
    <col min="11527" max="11768" width="8.85546875" style="10"/>
    <col min="11769" max="11769" width="6.42578125" style="10" customWidth="1"/>
    <col min="11770" max="11770" width="35.85546875" style="10" customWidth="1"/>
    <col min="11771" max="11771" width="16.42578125" style="10" customWidth="1"/>
    <col min="11772" max="11772" width="5.42578125" style="10" customWidth="1"/>
    <col min="11773" max="11773" width="9.42578125" style="10" customWidth="1"/>
    <col min="11774" max="11774" width="7.42578125" style="10" customWidth="1"/>
    <col min="11775" max="11775" width="6.42578125" style="10" customWidth="1"/>
    <col min="11776" max="11776" width="10.85546875" style="10" customWidth="1"/>
    <col min="11777" max="11777" width="5.42578125" style="10" bestFit="1" customWidth="1"/>
    <col min="11778" max="11778" width="22.42578125" style="10" bestFit="1" customWidth="1"/>
    <col min="11779" max="11779" width="12" style="10" bestFit="1" customWidth="1"/>
    <col min="11780" max="11780" width="10.42578125" style="10" customWidth="1"/>
    <col min="11781" max="11781" width="17.42578125" style="10" bestFit="1" customWidth="1"/>
    <col min="11782" max="11782" width="11.42578125" style="10" bestFit="1" customWidth="1"/>
    <col min="11783" max="12024" width="8.85546875" style="10"/>
    <col min="12025" max="12025" width="6.42578125" style="10" customWidth="1"/>
    <col min="12026" max="12026" width="35.85546875" style="10" customWidth="1"/>
    <col min="12027" max="12027" width="16.42578125" style="10" customWidth="1"/>
    <col min="12028" max="12028" width="5.42578125" style="10" customWidth="1"/>
    <col min="12029" max="12029" width="9.42578125" style="10" customWidth="1"/>
    <col min="12030" max="12030" width="7.42578125" style="10" customWidth="1"/>
    <col min="12031" max="12031" width="6.42578125" style="10" customWidth="1"/>
    <col min="12032" max="12032" width="10.85546875" style="10" customWidth="1"/>
    <col min="12033" max="12033" width="5.42578125" style="10" bestFit="1" customWidth="1"/>
    <col min="12034" max="12034" width="22.42578125" style="10" bestFit="1" customWidth="1"/>
    <col min="12035" max="12035" width="12" style="10" bestFit="1" customWidth="1"/>
    <col min="12036" max="12036" width="10.42578125" style="10" customWidth="1"/>
    <col min="12037" max="12037" width="17.42578125" style="10" bestFit="1" customWidth="1"/>
    <col min="12038" max="12038" width="11.42578125" style="10" bestFit="1" customWidth="1"/>
    <col min="12039" max="12280" width="8.85546875" style="10"/>
    <col min="12281" max="12281" width="6.42578125" style="10" customWidth="1"/>
    <col min="12282" max="12282" width="35.85546875" style="10" customWidth="1"/>
    <col min="12283" max="12283" width="16.42578125" style="10" customWidth="1"/>
    <col min="12284" max="12284" width="5.42578125" style="10" customWidth="1"/>
    <col min="12285" max="12285" width="9.42578125" style="10" customWidth="1"/>
    <col min="12286" max="12286" width="7.42578125" style="10" customWidth="1"/>
    <col min="12287" max="12287" width="6.42578125" style="10" customWidth="1"/>
    <col min="12288" max="12288" width="10.85546875" style="10" customWidth="1"/>
    <col min="12289" max="12289" width="5.42578125" style="10" bestFit="1" customWidth="1"/>
    <col min="12290" max="12290" width="22.42578125" style="10" bestFit="1" customWidth="1"/>
    <col min="12291" max="12291" width="12" style="10" bestFit="1" customWidth="1"/>
    <col min="12292" max="12292" width="10.42578125" style="10" customWidth="1"/>
    <col min="12293" max="12293" width="17.42578125" style="10" bestFit="1" customWidth="1"/>
    <col min="12294" max="12294" width="11.42578125" style="10" bestFit="1" customWidth="1"/>
    <col min="12295" max="12536" width="8.85546875" style="10"/>
    <col min="12537" max="12537" width="6.42578125" style="10" customWidth="1"/>
    <col min="12538" max="12538" width="35.85546875" style="10" customWidth="1"/>
    <col min="12539" max="12539" width="16.42578125" style="10" customWidth="1"/>
    <col min="12540" max="12540" width="5.42578125" style="10" customWidth="1"/>
    <col min="12541" max="12541" width="9.42578125" style="10" customWidth="1"/>
    <col min="12542" max="12542" width="7.42578125" style="10" customWidth="1"/>
    <col min="12543" max="12543" width="6.42578125" style="10" customWidth="1"/>
    <col min="12544" max="12544" width="10.85546875" style="10" customWidth="1"/>
    <col min="12545" max="12545" width="5.42578125" style="10" bestFit="1" customWidth="1"/>
    <col min="12546" max="12546" width="22.42578125" style="10" bestFit="1" customWidth="1"/>
    <col min="12547" max="12547" width="12" style="10" bestFit="1" customWidth="1"/>
    <col min="12548" max="12548" width="10.42578125" style="10" customWidth="1"/>
    <col min="12549" max="12549" width="17.42578125" style="10" bestFit="1" customWidth="1"/>
    <col min="12550" max="12550" width="11.42578125" style="10" bestFit="1" customWidth="1"/>
    <col min="12551" max="12792" width="8.85546875" style="10"/>
    <col min="12793" max="12793" width="6.42578125" style="10" customWidth="1"/>
    <col min="12794" max="12794" width="35.85546875" style="10" customWidth="1"/>
    <col min="12795" max="12795" width="16.42578125" style="10" customWidth="1"/>
    <col min="12796" max="12796" width="5.42578125" style="10" customWidth="1"/>
    <col min="12797" max="12797" width="9.42578125" style="10" customWidth="1"/>
    <col min="12798" max="12798" width="7.42578125" style="10" customWidth="1"/>
    <col min="12799" max="12799" width="6.42578125" style="10" customWidth="1"/>
    <col min="12800" max="12800" width="10.85546875" style="10" customWidth="1"/>
    <col min="12801" max="12801" width="5.42578125" style="10" bestFit="1" customWidth="1"/>
    <col min="12802" max="12802" width="22.42578125" style="10" bestFit="1" customWidth="1"/>
    <col min="12803" max="12803" width="12" style="10" bestFit="1" customWidth="1"/>
    <col min="12804" max="12804" width="10.42578125" style="10" customWidth="1"/>
    <col min="12805" max="12805" width="17.42578125" style="10" bestFit="1" customWidth="1"/>
    <col min="12806" max="12806" width="11.42578125" style="10" bestFit="1" customWidth="1"/>
    <col min="12807" max="13048" width="8.85546875" style="10"/>
    <col min="13049" max="13049" width="6.42578125" style="10" customWidth="1"/>
    <col min="13050" max="13050" width="35.85546875" style="10" customWidth="1"/>
    <col min="13051" max="13051" width="16.42578125" style="10" customWidth="1"/>
    <col min="13052" max="13052" width="5.42578125" style="10" customWidth="1"/>
    <col min="13053" max="13053" width="9.42578125" style="10" customWidth="1"/>
    <col min="13054" max="13054" width="7.42578125" style="10" customWidth="1"/>
    <col min="13055" max="13055" width="6.42578125" style="10" customWidth="1"/>
    <col min="13056" max="13056" width="10.85546875" style="10" customWidth="1"/>
    <col min="13057" max="13057" width="5.42578125" style="10" bestFit="1" customWidth="1"/>
    <col min="13058" max="13058" width="22.42578125" style="10" bestFit="1" customWidth="1"/>
    <col min="13059" max="13059" width="12" style="10" bestFit="1" customWidth="1"/>
    <col min="13060" max="13060" width="10.42578125" style="10" customWidth="1"/>
    <col min="13061" max="13061" width="17.42578125" style="10" bestFit="1" customWidth="1"/>
    <col min="13062" max="13062" width="11.42578125" style="10" bestFit="1" customWidth="1"/>
    <col min="13063" max="13304" width="8.85546875" style="10"/>
    <col min="13305" max="13305" width="6.42578125" style="10" customWidth="1"/>
    <col min="13306" max="13306" width="35.85546875" style="10" customWidth="1"/>
    <col min="13307" max="13307" width="16.42578125" style="10" customWidth="1"/>
    <col min="13308" max="13308" width="5.42578125" style="10" customWidth="1"/>
    <col min="13309" max="13309" width="9.42578125" style="10" customWidth="1"/>
    <col min="13310" max="13310" width="7.42578125" style="10" customWidth="1"/>
    <col min="13311" max="13311" width="6.42578125" style="10" customWidth="1"/>
    <col min="13312" max="13312" width="10.85546875" style="10" customWidth="1"/>
    <col min="13313" max="13313" width="5.42578125" style="10" bestFit="1" customWidth="1"/>
    <col min="13314" max="13314" width="22.42578125" style="10" bestFit="1" customWidth="1"/>
    <col min="13315" max="13315" width="12" style="10" bestFit="1" customWidth="1"/>
    <col min="13316" max="13316" width="10.42578125" style="10" customWidth="1"/>
    <col min="13317" max="13317" width="17.42578125" style="10" bestFit="1" customWidth="1"/>
    <col min="13318" max="13318" width="11.42578125" style="10" bestFit="1" customWidth="1"/>
    <col min="13319" max="13560" width="8.85546875" style="10"/>
    <col min="13561" max="13561" width="6.42578125" style="10" customWidth="1"/>
    <col min="13562" max="13562" width="35.85546875" style="10" customWidth="1"/>
    <col min="13563" max="13563" width="16.42578125" style="10" customWidth="1"/>
    <col min="13564" max="13564" width="5.42578125" style="10" customWidth="1"/>
    <col min="13565" max="13565" width="9.42578125" style="10" customWidth="1"/>
    <col min="13566" max="13566" width="7.42578125" style="10" customWidth="1"/>
    <col min="13567" max="13567" width="6.42578125" style="10" customWidth="1"/>
    <col min="13568" max="13568" width="10.85546875" style="10" customWidth="1"/>
    <col min="13569" max="13569" width="5.42578125" style="10" bestFit="1" customWidth="1"/>
    <col min="13570" max="13570" width="22.42578125" style="10" bestFit="1" customWidth="1"/>
    <col min="13571" max="13571" width="12" style="10" bestFit="1" customWidth="1"/>
    <col min="13572" max="13572" width="10.42578125" style="10" customWidth="1"/>
    <col min="13573" max="13573" width="17.42578125" style="10" bestFit="1" customWidth="1"/>
    <col min="13574" max="13574" width="11.42578125" style="10" bestFit="1" customWidth="1"/>
    <col min="13575" max="13816" width="8.85546875" style="10"/>
    <col min="13817" max="13817" width="6.42578125" style="10" customWidth="1"/>
    <col min="13818" max="13818" width="35.85546875" style="10" customWidth="1"/>
    <col min="13819" max="13819" width="16.42578125" style="10" customWidth="1"/>
    <col min="13820" max="13820" width="5.42578125" style="10" customWidth="1"/>
    <col min="13821" max="13821" width="9.42578125" style="10" customWidth="1"/>
    <col min="13822" max="13822" width="7.42578125" style="10" customWidth="1"/>
    <col min="13823" max="13823" width="6.42578125" style="10" customWidth="1"/>
    <col min="13824" max="13824" width="10.85546875" style="10" customWidth="1"/>
    <col min="13825" max="13825" width="5.42578125" style="10" bestFit="1" customWidth="1"/>
    <col min="13826" max="13826" width="22.42578125" style="10" bestFit="1" customWidth="1"/>
    <col min="13827" max="13827" width="12" style="10" bestFit="1" customWidth="1"/>
    <col min="13828" max="13828" width="10.42578125" style="10" customWidth="1"/>
    <col min="13829" max="13829" width="17.42578125" style="10" bestFit="1" customWidth="1"/>
    <col min="13830" max="13830" width="11.42578125" style="10" bestFit="1" customWidth="1"/>
    <col min="13831" max="14072" width="8.85546875" style="10"/>
    <col min="14073" max="14073" width="6.42578125" style="10" customWidth="1"/>
    <col min="14074" max="14074" width="35.85546875" style="10" customWidth="1"/>
    <col min="14075" max="14075" width="16.42578125" style="10" customWidth="1"/>
    <col min="14076" max="14076" width="5.42578125" style="10" customWidth="1"/>
    <col min="14077" max="14077" width="9.42578125" style="10" customWidth="1"/>
    <col min="14078" max="14078" width="7.42578125" style="10" customWidth="1"/>
    <col min="14079" max="14079" width="6.42578125" style="10" customWidth="1"/>
    <col min="14080" max="14080" width="10.85546875" style="10" customWidth="1"/>
    <col min="14081" max="14081" width="5.42578125" style="10" bestFit="1" customWidth="1"/>
    <col min="14082" max="14082" width="22.42578125" style="10" bestFit="1" customWidth="1"/>
    <col min="14083" max="14083" width="12" style="10" bestFit="1" customWidth="1"/>
    <col min="14084" max="14084" width="10.42578125" style="10" customWidth="1"/>
    <col min="14085" max="14085" width="17.42578125" style="10" bestFit="1" customWidth="1"/>
    <col min="14086" max="14086" width="11.42578125" style="10" bestFit="1" customWidth="1"/>
    <col min="14087" max="14328" width="8.85546875" style="10"/>
    <col min="14329" max="14329" width="6.42578125" style="10" customWidth="1"/>
    <col min="14330" max="14330" width="35.85546875" style="10" customWidth="1"/>
    <col min="14331" max="14331" width="16.42578125" style="10" customWidth="1"/>
    <col min="14332" max="14332" width="5.42578125" style="10" customWidth="1"/>
    <col min="14333" max="14333" width="9.42578125" style="10" customWidth="1"/>
    <col min="14334" max="14334" width="7.42578125" style="10" customWidth="1"/>
    <col min="14335" max="14335" width="6.42578125" style="10" customWidth="1"/>
    <col min="14336" max="14336" width="10.85546875" style="10" customWidth="1"/>
    <col min="14337" max="14337" width="5.42578125" style="10" bestFit="1" customWidth="1"/>
    <col min="14338" max="14338" width="22.42578125" style="10" bestFit="1" customWidth="1"/>
    <col min="14339" max="14339" width="12" style="10" bestFit="1" customWidth="1"/>
    <col min="14340" max="14340" width="10.42578125" style="10" customWidth="1"/>
    <col min="14341" max="14341" width="17.42578125" style="10" bestFit="1" customWidth="1"/>
    <col min="14342" max="14342" width="11.42578125" style="10" bestFit="1" customWidth="1"/>
    <col min="14343" max="14584" width="8.85546875" style="10"/>
    <col min="14585" max="14585" width="6.42578125" style="10" customWidth="1"/>
    <col min="14586" max="14586" width="35.85546875" style="10" customWidth="1"/>
    <col min="14587" max="14587" width="16.42578125" style="10" customWidth="1"/>
    <col min="14588" max="14588" width="5.42578125" style="10" customWidth="1"/>
    <col min="14589" max="14589" width="9.42578125" style="10" customWidth="1"/>
    <col min="14590" max="14590" width="7.42578125" style="10" customWidth="1"/>
    <col min="14591" max="14591" width="6.42578125" style="10" customWidth="1"/>
    <col min="14592" max="14592" width="10.85546875" style="10" customWidth="1"/>
    <col min="14593" max="14593" width="5.42578125" style="10" bestFit="1" customWidth="1"/>
    <col min="14594" max="14594" width="22.42578125" style="10" bestFit="1" customWidth="1"/>
    <col min="14595" max="14595" width="12" style="10" bestFit="1" customWidth="1"/>
    <col min="14596" max="14596" width="10.42578125" style="10" customWidth="1"/>
    <col min="14597" max="14597" width="17.42578125" style="10" bestFit="1" customWidth="1"/>
    <col min="14598" max="14598" width="11.42578125" style="10" bestFit="1" customWidth="1"/>
    <col min="14599" max="14840" width="8.85546875" style="10"/>
    <col min="14841" max="14841" width="6.42578125" style="10" customWidth="1"/>
    <col min="14842" max="14842" width="35.85546875" style="10" customWidth="1"/>
    <col min="14843" max="14843" width="16.42578125" style="10" customWidth="1"/>
    <col min="14844" max="14844" width="5.42578125" style="10" customWidth="1"/>
    <col min="14845" max="14845" width="9.42578125" style="10" customWidth="1"/>
    <col min="14846" max="14846" width="7.42578125" style="10" customWidth="1"/>
    <col min="14847" max="14847" width="6.42578125" style="10" customWidth="1"/>
    <col min="14848" max="14848" width="10.85546875" style="10" customWidth="1"/>
    <col min="14849" max="14849" width="5.42578125" style="10" bestFit="1" customWidth="1"/>
    <col min="14850" max="14850" width="22.42578125" style="10" bestFit="1" customWidth="1"/>
    <col min="14851" max="14851" width="12" style="10" bestFit="1" customWidth="1"/>
    <col min="14852" max="14852" width="10.42578125" style="10" customWidth="1"/>
    <col min="14853" max="14853" width="17.42578125" style="10" bestFit="1" customWidth="1"/>
    <col min="14854" max="14854" width="11.42578125" style="10" bestFit="1" customWidth="1"/>
    <col min="14855" max="15096" width="8.85546875" style="10"/>
    <col min="15097" max="15097" width="6.42578125" style="10" customWidth="1"/>
    <col min="15098" max="15098" width="35.85546875" style="10" customWidth="1"/>
    <col min="15099" max="15099" width="16.42578125" style="10" customWidth="1"/>
    <col min="15100" max="15100" width="5.42578125" style="10" customWidth="1"/>
    <col min="15101" max="15101" width="9.42578125" style="10" customWidth="1"/>
    <col min="15102" max="15102" width="7.42578125" style="10" customWidth="1"/>
    <col min="15103" max="15103" width="6.42578125" style="10" customWidth="1"/>
    <col min="15104" max="15104" width="10.85546875" style="10" customWidth="1"/>
    <col min="15105" max="15105" width="5.42578125" style="10" bestFit="1" customWidth="1"/>
    <col min="15106" max="15106" width="22.42578125" style="10" bestFit="1" customWidth="1"/>
    <col min="15107" max="15107" width="12" style="10" bestFit="1" customWidth="1"/>
    <col min="15108" max="15108" width="10.42578125" style="10" customWidth="1"/>
    <col min="15109" max="15109" width="17.42578125" style="10" bestFit="1" customWidth="1"/>
    <col min="15110" max="15110" width="11.42578125" style="10" bestFit="1" customWidth="1"/>
    <col min="15111" max="15352" width="8.85546875" style="10"/>
    <col min="15353" max="15353" width="6.42578125" style="10" customWidth="1"/>
    <col min="15354" max="15354" width="35.85546875" style="10" customWidth="1"/>
    <col min="15355" max="15355" width="16.42578125" style="10" customWidth="1"/>
    <col min="15356" max="15356" width="5.42578125" style="10" customWidth="1"/>
    <col min="15357" max="15357" width="9.42578125" style="10" customWidth="1"/>
    <col min="15358" max="15358" width="7.42578125" style="10" customWidth="1"/>
    <col min="15359" max="15359" width="6.42578125" style="10" customWidth="1"/>
    <col min="15360" max="15360" width="10.85546875" style="10" customWidth="1"/>
    <col min="15361" max="15361" width="5.42578125" style="10" bestFit="1" customWidth="1"/>
    <col min="15362" max="15362" width="22.42578125" style="10" bestFit="1" customWidth="1"/>
    <col min="15363" max="15363" width="12" style="10" bestFit="1" customWidth="1"/>
    <col min="15364" max="15364" width="10.42578125" style="10" customWidth="1"/>
    <col min="15365" max="15365" width="17.42578125" style="10" bestFit="1" customWidth="1"/>
    <col min="15366" max="15366" width="11.42578125" style="10" bestFit="1" customWidth="1"/>
    <col min="15367" max="15608" width="8.85546875" style="10"/>
    <col min="15609" max="15609" width="6.42578125" style="10" customWidth="1"/>
    <col min="15610" max="15610" width="35.85546875" style="10" customWidth="1"/>
    <col min="15611" max="15611" width="16.42578125" style="10" customWidth="1"/>
    <col min="15612" max="15612" width="5.42578125" style="10" customWidth="1"/>
    <col min="15613" max="15613" width="9.42578125" style="10" customWidth="1"/>
    <col min="15614" max="15614" width="7.42578125" style="10" customWidth="1"/>
    <col min="15615" max="15615" width="6.42578125" style="10" customWidth="1"/>
    <col min="15616" max="15616" width="10.85546875" style="10" customWidth="1"/>
    <col min="15617" max="15617" width="5.42578125" style="10" bestFit="1" customWidth="1"/>
    <col min="15618" max="15618" width="22.42578125" style="10" bestFit="1" customWidth="1"/>
    <col min="15619" max="15619" width="12" style="10" bestFit="1" customWidth="1"/>
    <col min="15620" max="15620" width="10.42578125" style="10" customWidth="1"/>
    <col min="15621" max="15621" width="17.42578125" style="10" bestFit="1" customWidth="1"/>
    <col min="15622" max="15622" width="11.42578125" style="10" bestFit="1" customWidth="1"/>
    <col min="15623" max="15864" width="8.85546875" style="10"/>
    <col min="15865" max="15865" width="6.42578125" style="10" customWidth="1"/>
    <col min="15866" max="15866" width="35.85546875" style="10" customWidth="1"/>
    <col min="15867" max="15867" width="16.42578125" style="10" customWidth="1"/>
    <col min="15868" max="15868" width="5.42578125" style="10" customWidth="1"/>
    <col min="15869" max="15869" width="9.42578125" style="10" customWidth="1"/>
    <col min="15870" max="15870" width="7.42578125" style="10" customWidth="1"/>
    <col min="15871" max="15871" width="6.42578125" style="10" customWidth="1"/>
    <col min="15872" max="15872" width="10.85546875" style="10" customWidth="1"/>
    <col min="15873" max="15873" width="5.42578125" style="10" bestFit="1" customWidth="1"/>
    <col min="15874" max="15874" width="22.42578125" style="10" bestFit="1" customWidth="1"/>
    <col min="15875" max="15875" width="12" style="10" bestFit="1" customWidth="1"/>
    <col min="15876" max="15876" width="10.42578125" style="10" customWidth="1"/>
    <col min="15877" max="15877" width="17.42578125" style="10" bestFit="1" customWidth="1"/>
    <col min="15878" max="15878" width="11.42578125" style="10" bestFit="1" customWidth="1"/>
    <col min="15879" max="16120" width="8.85546875" style="10"/>
    <col min="16121" max="16121" width="6.42578125" style="10" customWidth="1"/>
    <col min="16122" max="16122" width="35.85546875" style="10" customWidth="1"/>
    <col min="16123" max="16123" width="16.42578125" style="10" customWidth="1"/>
    <col min="16124" max="16124" width="5.42578125" style="10" customWidth="1"/>
    <col min="16125" max="16125" width="9.42578125" style="10" customWidth="1"/>
    <col min="16126" max="16126" width="7.42578125" style="10" customWidth="1"/>
    <col min="16127" max="16127" width="6.42578125" style="10" customWidth="1"/>
    <col min="16128" max="16128" width="10.85546875" style="10" customWidth="1"/>
    <col min="16129" max="16129" width="5.42578125" style="10" bestFit="1" customWidth="1"/>
    <col min="16130" max="16130" width="22.42578125" style="10" bestFit="1" customWidth="1"/>
    <col min="16131" max="16131" width="12" style="10" bestFit="1" customWidth="1"/>
    <col min="16132" max="16132" width="10.42578125" style="10" customWidth="1"/>
    <col min="16133" max="16133" width="17.42578125" style="10" bestFit="1" customWidth="1"/>
    <col min="16134" max="16134" width="11.42578125" style="10" bestFit="1" customWidth="1"/>
    <col min="16135" max="16384" width="8.85546875" style="10"/>
  </cols>
  <sheetData>
    <row r="1" spans="1:6" ht="20.100000000000001" customHeight="1" x14ac:dyDescent="0.25">
      <c r="A1" s="194" t="s">
        <v>12</v>
      </c>
      <c r="B1" s="194"/>
      <c r="C1" s="194"/>
      <c r="D1" s="194"/>
      <c r="E1" s="194"/>
      <c r="F1" s="194"/>
    </row>
    <row r="2" spans="1:6" ht="20.100000000000001" customHeight="1" x14ac:dyDescent="0.25">
      <c r="A2" s="194" t="s">
        <v>15</v>
      </c>
      <c r="B2" s="194"/>
      <c r="C2" s="194"/>
      <c r="D2" s="194"/>
      <c r="E2" s="194"/>
      <c r="F2" s="194"/>
    </row>
    <row r="3" spans="1:6" x14ac:dyDescent="0.25">
      <c r="A3" s="13"/>
      <c r="B3" s="13"/>
      <c r="C3" s="13"/>
      <c r="D3" s="13"/>
      <c r="E3" s="200" t="s">
        <v>24</v>
      </c>
      <c r="F3" s="200"/>
    </row>
    <row r="4" spans="1:6" ht="20.100000000000001" customHeight="1" x14ac:dyDescent="0.25">
      <c r="A4" s="195" t="s">
        <v>1</v>
      </c>
      <c r="B4" s="195" t="s">
        <v>4</v>
      </c>
      <c r="C4" s="197" t="s">
        <v>5</v>
      </c>
      <c r="D4" s="198"/>
      <c r="E4" s="199" t="s">
        <v>6</v>
      </c>
      <c r="F4" s="199"/>
    </row>
    <row r="5" spans="1:6" ht="20.100000000000001" customHeight="1" x14ac:dyDescent="0.25">
      <c r="A5" s="196"/>
      <c r="B5" s="196"/>
      <c r="C5" s="17" t="s">
        <v>7</v>
      </c>
      <c r="D5" s="17" t="s">
        <v>8</v>
      </c>
      <c r="E5" s="17" t="s">
        <v>9</v>
      </c>
      <c r="F5" s="17" t="s">
        <v>27</v>
      </c>
    </row>
    <row r="6" spans="1:6" ht="31.5" customHeight="1" x14ac:dyDescent="0.25">
      <c r="A6" s="18">
        <v>1</v>
      </c>
      <c r="B6" s="19" t="s">
        <v>195</v>
      </c>
      <c r="C6" s="20">
        <f>'Chi tiet'!H5</f>
        <v>538179000</v>
      </c>
      <c r="D6" s="20">
        <f>'Chi tiet'!I5</f>
        <v>0</v>
      </c>
      <c r="E6" s="20">
        <f>'Chi tiet'!J5</f>
        <v>538179000</v>
      </c>
      <c r="F6" s="20">
        <f>'Chi tiet'!K5</f>
        <v>0</v>
      </c>
    </row>
    <row r="7" spans="1:6" ht="48.6" customHeight="1" x14ac:dyDescent="0.25">
      <c r="A7" s="18">
        <v>2</v>
      </c>
      <c r="B7" s="19" t="s">
        <v>196</v>
      </c>
      <c r="C7" s="20">
        <f>'Chi tiet'!H49</f>
        <v>0</v>
      </c>
      <c r="D7" s="20">
        <f>'Chi tiet'!J49</f>
        <v>0</v>
      </c>
      <c r="E7" s="20">
        <f>'Chi tiet'!J49</f>
        <v>0</v>
      </c>
      <c r="F7" s="20">
        <f>'Chi tiet'!K49</f>
        <v>0</v>
      </c>
    </row>
    <row r="8" spans="1:6" ht="24.6" customHeight="1" x14ac:dyDescent="0.25">
      <c r="A8" s="18">
        <v>3</v>
      </c>
      <c r="B8" s="19" t="s">
        <v>21</v>
      </c>
      <c r="C8" s="20">
        <f>'Chi tiet'!H68</f>
        <v>0</v>
      </c>
      <c r="D8" s="20">
        <f>'Chi tiet'!I68</f>
        <v>0</v>
      </c>
      <c r="E8" s="20">
        <f>'Chi tiet'!J68</f>
        <v>0</v>
      </c>
      <c r="F8" s="20">
        <f>'Chi tiet'!K68</f>
        <v>0</v>
      </c>
    </row>
    <row r="9" spans="1:6" ht="28.5" customHeight="1" x14ac:dyDescent="0.25">
      <c r="A9" s="18">
        <v>4</v>
      </c>
      <c r="B9" s="19" t="s">
        <v>22</v>
      </c>
      <c r="C9" s="20">
        <f>'Chi tiet'!H73</f>
        <v>2010000</v>
      </c>
      <c r="D9" s="20">
        <f>'Chi tiet'!I73</f>
        <v>0</v>
      </c>
      <c r="E9" s="20">
        <f>'Chi tiet'!J73</f>
        <v>2010000</v>
      </c>
      <c r="F9" s="20">
        <f>'Chi tiet'!K73</f>
        <v>0</v>
      </c>
    </row>
    <row r="10" spans="1:6" ht="33.6" customHeight="1" x14ac:dyDescent="0.25">
      <c r="A10" s="18">
        <v>5</v>
      </c>
      <c r="B10" s="19" t="s">
        <v>205</v>
      </c>
      <c r="C10" s="20">
        <f>'Chi tiet'!H100</f>
        <v>8000000</v>
      </c>
      <c r="D10" s="20">
        <f>'Chi tiet'!I100</f>
        <v>0</v>
      </c>
      <c r="E10" s="20">
        <f>'Chi tiet'!J100</f>
        <v>8000000</v>
      </c>
      <c r="F10" s="20">
        <f>'Chi tiet'!K100</f>
        <v>0</v>
      </c>
    </row>
    <row r="11" spans="1:6" ht="33" customHeight="1" x14ac:dyDescent="0.25">
      <c r="A11" s="18">
        <v>6</v>
      </c>
      <c r="B11" s="19" t="s">
        <v>206</v>
      </c>
      <c r="C11" s="20">
        <f>'Chi tiet'!H101</f>
        <v>33860000</v>
      </c>
      <c r="D11" s="20">
        <f>'Chi tiet'!I101</f>
        <v>0</v>
      </c>
      <c r="E11" s="20">
        <f>'Chi tiet'!J101</f>
        <v>33860000</v>
      </c>
      <c r="F11" s="20">
        <f>'Chi tiet'!K101</f>
        <v>0</v>
      </c>
    </row>
    <row r="12" spans="1:6" ht="28.5" customHeight="1" x14ac:dyDescent="0.25">
      <c r="A12" s="18">
        <v>7</v>
      </c>
      <c r="B12" s="19" t="s">
        <v>29</v>
      </c>
      <c r="C12" s="20">
        <f>'Chi tiet'!H115</f>
        <v>12600000</v>
      </c>
      <c r="D12" s="20">
        <f>'Chi tiet'!I115</f>
        <v>0</v>
      </c>
      <c r="E12" s="20">
        <f>'Chi tiet'!J115</f>
        <v>12600000</v>
      </c>
      <c r="F12" s="20">
        <f>'Chi tiet'!K115</f>
        <v>0</v>
      </c>
    </row>
    <row r="13" spans="1:6" ht="35.450000000000003" customHeight="1" x14ac:dyDescent="0.25">
      <c r="A13" s="18">
        <v>8</v>
      </c>
      <c r="B13" s="19" t="s">
        <v>23</v>
      </c>
      <c r="C13" s="20">
        <f>'Chi tiet'!H123</f>
        <v>0</v>
      </c>
      <c r="D13" s="20">
        <f>'Chi tiet'!I123</f>
        <v>0</v>
      </c>
      <c r="E13" s="20">
        <f>'Chi tiet'!J123</f>
        <v>0</v>
      </c>
      <c r="F13" s="20">
        <f>'Chi tiet'!K123</f>
        <v>0</v>
      </c>
    </row>
    <row r="14" spans="1:6" ht="37.5" customHeight="1" x14ac:dyDescent="0.25">
      <c r="A14" s="18">
        <v>9</v>
      </c>
      <c r="B14" s="6" t="s">
        <v>160</v>
      </c>
      <c r="C14" s="20">
        <f>'Chi tiet'!H127</f>
        <v>0</v>
      </c>
      <c r="D14" s="20">
        <f>'Chi tiet'!I127</f>
        <v>0</v>
      </c>
      <c r="E14" s="20">
        <f>'Chi tiet'!J127</f>
        <v>0</v>
      </c>
      <c r="F14" s="20">
        <f>'Chi tiet'!K127</f>
        <v>0</v>
      </c>
    </row>
    <row r="15" spans="1:6" ht="29.45" customHeight="1" x14ac:dyDescent="0.25">
      <c r="A15" s="18">
        <v>10</v>
      </c>
      <c r="B15" s="6" t="s">
        <v>161</v>
      </c>
      <c r="C15" s="20">
        <f>'Chi tiet'!H130</f>
        <v>0</v>
      </c>
      <c r="D15" s="20">
        <f>'Chi tiet'!I130</f>
        <v>0</v>
      </c>
      <c r="E15" s="20">
        <f>'Chi tiet'!J130</f>
        <v>0</v>
      </c>
      <c r="F15" s="20">
        <f>'Chi tiet'!K130</f>
        <v>0</v>
      </c>
    </row>
    <row r="16" spans="1:6" ht="28.5" customHeight="1" x14ac:dyDescent="0.25">
      <c r="A16" s="18">
        <v>11</v>
      </c>
      <c r="B16" s="6" t="s">
        <v>45</v>
      </c>
      <c r="C16" s="20">
        <f>'Chi tiet'!H134</f>
        <v>0</v>
      </c>
      <c r="D16" s="20">
        <f>'Chi tiet'!I134</f>
        <v>0</v>
      </c>
      <c r="E16" s="20">
        <f>'Chi tiet'!J134</f>
        <v>0</v>
      </c>
      <c r="F16" s="20">
        <f>'Chi tiet'!K134</f>
        <v>0</v>
      </c>
    </row>
    <row r="17" spans="1:10" ht="30" customHeight="1" x14ac:dyDescent="0.25">
      <c r="A17" s="18">
        <v>12</v>
      </c>
      <c r="B17" s="19" t="s">
        <v>131</v>
      </c>
      <c r="C17" s="20">
        <f>'Chi tiet'!H140</f>
        <v>29000000</v>
      </c>
      <c r="D17" s="20">
        <f>'Chi tiet'!I140</f>
        <v>0</v>
      </c>
      <c r="E17" s="20">
        <f>'Chi tiet'!J140</f>
        <v>29000000</v>
      </c>
      <c r="F17" s="20">
        <f>'Chi tiet'!K140</f>
        <v>0</v>
      </c>
      <c r="H17" s="21"/>
    </row>
    <row r="18" spans="1:10" s="12" customFormat="1" ht="23.25" customHeight="1" x14ac:dyDescent="0.25">
      <c r="A18" s="126"/>
      <c r="B18" s="127" t="s">
        <v>170</v>
      </c>
      <c r="C18" s="128">
        <f>SUM(C6:C17)</f>
        <v>623649000</v>
      </c>
      <c r="D18" s="128">
        <f>SUM(D6:D17)</f>
        <v>0</v>
      </c>
      <c r="E18" s="128">
        <f>SUM(E6:E17)</f>
        <v>623649000</v>
      </c>
      <c r="F18" s="128">
        <f>SUM(F6:F17)</f>
        <v>0</v>
      </c>
      <c r="G18" s="129"/>
      <c r="H18" s="103"/>
    </row>
    <row r="19" spans="1:10" ht="23.25" customHeight="1" x14ac:dyDescent="0.25">
      <c r="A19" s="18"/>
      <c r="B19" s="22" t="s">
        <v>0</v>
      </c>
      <c r="C19" s="192">
        <f>SUM(C18:D18)</f>
        <v>623649000</v>
      </c>
      <c r="D19" s="193"/>
      <c r="E19" s="192">
        <f>SUM(E18:F18)</f>
        <v>623649000</v>
      </c>
      <c r="F19" s="193"/>
      <c r="G19" s="23"/>
      <c r="H19" s="21"/>
    </row>
    <row r="20" spans="1:10" x14ac:dyDescent="0.25">
      <c r="B20" s="16"/>
      <c r="C20" s="16"/>
      <c r="D20" s="16"/>
      <c r="E20" s="16"/>
      <c r="F20" s="16"/>
      <c r="J20" s="21"/>
    </row>
    <row r="21" spans="1:10" x14ac:dyDescent="0.25">
      <c r="A21" s="16" t="s">
        <v>16</v>
      </c>
      <c r="B21" s="16"/>
      <c r="C21" s="16"/>
      <c r="D21" s="16"/>
      <c r="E21" s="16"/>
      <c r="F21" s="16"/>
      <c r="J21" s="21"/>
    </row>
    <row r="22" spans="1:10" x14ac:dyDescent="0.25">
      <c r="B22" s="16"/>
      <c r="C22" s="16"/>
      <c r="D22" s="16"/>
      <c r="E22" s="16"/>
      <c r="F22" s="16"/>
      <c r="J22" s="21"/>
    </row>
    <row r="23" spans="1:10" x14ac:dyDescent="0.25">
      <c r="B23" s="24" t="s">
        <v>17</v>
      </c>
      <c r="C23" s="24" t="s">
        <v>30</v>
      </c>
      <c r="D23" s="24" t="s">
        <v>31</v>
      </c>
      <c r="E23" s="24" t="s">
        <v>32</v>
      </c>
      <c r="F23" s="16"/>
      <c r="J23" s="21"/>
    </row>
    <row r="24" spans="1:10" x14ac:dyDescent="0.25">
      <c r="B24" s="25" t="s">
        <v>18</v>
      </c>
      <c r="C24" s="26">
        <f>ROUND(E18*0.5,-6)</f>
        <v>312000000</v>
      </c>
      <c r="D24" s="26">
        <f>ROUND(E18*0.4,-6)</f>
        <v>249000000</v>
      </c>
      <c r="E24" s="26">
        <f>E18-C24-D24</f>
        <v>62649000</v>
      </c>
      <c r="F24" s="49"/>
      <c r="J24" s="21"/>
    </row>
    <row r="25" spans="1:10" x14ac:dyDescent="0.25">
      <c r="B25" s="25" t="s">
        <v>19</v>
      </c>
      <c r="C25" s="26">
        <f>ROUND(F18*0.5,-6)</f>
        <v>0</v>
      </c>
      <c r="D25" s="26">
        <f>ROUND(F18*0.4,-6)</f>
        <v>0</v>
      </c>
      <c r="E25" s="26">
        <f>F18-C25-D25</f>
        <v>0</v>
      </c>
      <c r="F25" s="49"/>
      <c r="J25" s="21"/>
    </row>
    <row r="26" spans="1:10" x14ac:dyDescent="0.25">
      <c r="B26" s="24" t="s">
        <v>0</v>
      </c>
      <c r="C26" s="26">
        <f>SUM(C24:C25)</f>
        <v>312000000</v>
      </c>
      <c r="D26" s="26">
        <f>SUM(D24:D25)</f>
        <v>249000000</v>
      </c>
      <c r="E26" s="26">
        <f>SUM(E24:E25)</f>
        <v>62649000</v>
      </c>
      <c r="F26" s="49"/>
      <c r="J26" s="21"/>
    </row>
    <row r="27" spans="1:10" x14ac:dyDescent="0.25">
      <c r="B27" s="16"/>
      <c r="C27" s="16"/>
      <c r="D27" s="16"/>
      <c r="E27" s="16"/>
      <c r="F27" s="16"/>
      <c r="J27" s="21"/>
    </row>
    <row r="28" spans="1:10" ht="20.100000000000001" customHeight="1" x14ac:dyDescent="0.25">
      <c r="A28" s="16" t="s">
        <v>100</v>
      </c>
    </row>
    <row r="29" spans="1:10" ht="20.100000000000001" customHeight="1" x14ac:dyDescent="0.25">
      <c r="A29" s="92" t="s">
        <v>73</v>
      </c>
      <c r="B29" s="10" t="s">
        <v>102</v>
      </c>
      <c r="D29" s="93">
        <f>E18/E19</f>
        <v>1</v>
      </c>
    </row>
    <row r="30" spans="1:10" ht="20.100000000000001" customHeight="1" x14ac:dyDescent="0.25">
      <c r="A30" s="92" t="s">
        <v>74</v>
      </c>
      <c r="B30" s="113" t="s">
        <v>101</v>
      </c>
      <c r="D30" s="93">
        <f>F18/E19</f>
        <v>0</v>
      </c>
    </row>
    <row r="31" spans="1:10" s="27" customFormat="1" x14ac:dyDescent="0.25"/>
    <row r="32" spans="1:10" s="27" customFormat="1" x14ac:dyDescent="0.25"/>
    <row r="33" spans="5:5" ht="15.75" customHeight="1" x14ac:dyDescent="0.25"/>
    <row r="34" spans="5:5" ht="20.100000000000001" customHeight="1" x14ac:dyDescent="0.25"/>
    <row r="35" spans="5:5" ht="20.100000000000001" customHeight="1" x14ac:dyDescent="0.25"/>
    <row r="36" spans="5:5" ht="20.100000000000001" customHeight="1" x14ac:dyDescent="0.25"/>
    <row r="37" spans="5:5" ht="20.100000000000001" customHeight="1" x14ac:dyDescent="0.25"/>
    <row r="38" spans="5:5" ht="20.100000000000001" customHeight="1" x14ac:dyDescent="0.25"/>
    <row r="39" spans="5:5" ht="20.100000000000001" customHeight="1" x14ac:dyDescent="0.25"/>
    <row r="40" spans="5:5" ht="20.100000000000001" customHeight="1" x14ac:dyDescent="0.25"/>
    <row r="41" spans="5:5" ht="20.100000000000001" customHeight="1" x14ac:dyDescent="0.25"/>
    <row r="42" spans="5:5" ht="20.100000000000001" customHeight="1" x14ac:dyDescent="0.25"/>
    <row r="43" spans="5:5" ht="20.100000000000001" customHeight="1" x14ac:dyDescent="0.25">
      <c r="E43" s="15"/>
    </row>
    <row r="44" spans="5:5" ht="20.100000000000001" customHeight="1" x14ac:dyDescent="0.25"/>
    <row r="45" spans="5:5" ht="20.100000000000001" customHeight="1" x14ac:dyDescent="0.25"/>
    <row r="46" spans="5:5" ht="20.100000000000001" customHeight="1" x14ac:dyDescent="0.25"/>
    <row r="47" spans="5:5" ht="20.100000000000001" customHeight="1" x14ac:dyDescent="0.25"/>
    <row r="48" spans="5:5"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8" ht="20.100000000000001" customHeight="1" x14ac:dyDescent="0.25"/>
    <row r="79" ht="33.75" customHeight="1" x14ac:dyDescent="0.25"/>
    <row r="80" ht="16.5" customHeight="1" x14ac:dyDescent="0.25"/>
    <row r="81" ht="16.5" customHeight="1" x14ac:dyDescent="0.25"/>
    <row r="83" ht="20.100000000000001" customHeight="1" x14ac:dyDescent="0.25"/>
    <row r="85" ht="41.25" customHeight="1" x14ac:dyDescent="0.25"/>
    <row r="87" ht="20.100000000000001" customHeight="1" x14ac:dyDescent="0.25"/>
    <row r="89" ht="20.100000000000001" customHeight="1" x14ac:dyDescent="0.25"/>
    <row r="90" ht="20.100000000000001" customHeight="1" x14ac:dyDescent="0.25"/>
    <row r="91" ht="20.100000000000001" customHeight="1" x14ac:dyDescent="0.25"/>
    <row r="92" ht="20.100000000000001" customHeight="1" x14ac:dyDescent="0.25"/>
    <row r="93" ht="20.100000000000001" customHeight="1" x14ac:dyDescent="0.25"/>
    <row r="94" ht="33" customHeight="1" x14ac:dyDescent="0.25"/>
    <row r="95" ht="20.100000000000001" customHeight="1" x14ac:dyDescent="0.25"/>
    <row r="96" ht="20.100000000000001" customHeight="1" x14ac:dyDescent="0.25"/>
    <row r="97" ht="20.100000000000001" customHeight="1" x14ac:dyDescent="0.25"/>
    <row r="98" ht="20.100000000000001" customHeight="1" x14ac:dyDescent="0.25"/>
    <row r="99" ht="20.100000000000001" customHeight="1" x14ac:dyDescent="0.25"/>
    <row r="100"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2.5" customHeight="1" x14ac:dyDescent="0.25"/>
  </sheetData>
  <mergeCells count="9">
    <mergeCell ref="C19:D19"/>
    <mergeCell ref="E19:F19"/>
    <mergeCell ref="A1:F1"/>
    <mergeCell ref="A2:F2"/>
    <mergeCell ref="A4:A5"/>
    <mergeCell ref="B4:B5"/>
    <mergeCell ref="C4:D4"/>
    <mergeCell ref="E4:F4"/>
    <mergeCell ref="E3:F3"/>
  </mergeCells>
  <pageMargins left="0.78740157480314965" right="0.31496062992125984" top="0.74803149606299213" bottom="0.35433070866141736" header="0.31496062992125984" footer="0.31496062992125984"/>
  <pageSetup paperSize="9" scale="97"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workbookViewId="0">
      <selection activeCell="D15" sqref="D15"/>
    </sheetView>
  </sheetViews>
  <sheetFormatPr defaultColWidth="8.85546875" defaultRowHeight="15" x14ac:dyDescent="0.25"/>
  <cols>
    <col min="1" max="1" width="6.28515625" style="5" customWidth="1"/>
    <col min="2" max="2" width="27.5703125" style="5" customWidth="1"/>
    <col min="3" max="3" width="14.5703125" style="165" bestFit="1" customWidth="1"/>
    <col min="4" max="4" width="13.42578125" style="165" bestFit="1" customWidth="1"/>
    <col min="5" max="5" width="14.5703125" style="165" bestFit="1" customWidth="1"/>
    <col min="6" max="7" width="13.140625" style="165" bestFit="1" customWidth="1"/>
    <col min="8" max="8" width="12.140625" style="165" bestFit="1" customWidth="1"/>
    <col min="9" max="9" width="15" style="165" customWidth="1"/>
    <col min="10" max="10" width="7.140625" style="165" customWidth="1"/>
    <col min="11" max="11" width="6.42578125" style="165" customWidth="1"/>
    <col min="12" max="12" width="9.7109375" style="5" customWidth="1"/>
    <col min="13" max="13" width="8.85546875" style="5"/>
    <col min="14" max="14" width="25.42578125" style="5" bestFit="1" customWidth="1"/>
    <col min="15" max="15" width="9.7109375" style="5" bestFit="1" customWidth="1"/>
    <col min="16" max="16384" width="8.85546875" style="5"/>
  </cols>
  <sheetData>
    <row r="1" spans="1:14" ht="15.75" x14ac:dyDescent="0.25">
      <c r="A1" s="3" t="s">
        <v>103</v>
      </c>
      <c r="B1" s="3"/>
      <c r="C1" s="163"/>
      <c r="D1" s="163"/>
      <c r="E1" s="163"/>
      <c r="F1" s="163"/>
      <c r="G1" s="163"/>
      <c r="H1" s="163"/>
      <c r="I1" s="163"/>
      <c r="J1" s="163"/>
      <c r="K1" s="163"/>
      <c r="L1" s="3"/>
      <c r="N1" s="167" t="s">
        <v>183</v>
      </c>
    </row>
    <row r="2" spans="1:14" ht="15.75" x14ac:dyDescent="0.25">
      <c r="A2" s="202" t="s">
        <v>171</v>
      </c>
      <c r="B2" s="202"/>
      <c r="C2" s="202"/>
      <c r="D2" s="202"/>
      <c r="E2" s="202"/>
      <c r="F2" s="202"/>
      <c r="G2" s="202"/>
      <c r="H2" s="202"/>
      <c r="I2" s="202"/>
      <c r="J2" s="202"/>
      <c r="K2" s="202"/>
      <c r="L2" s="202"/>
      <c r="N2" s="167" t="s">
        <v>194</v>
      </c>
    </row>
    <row r="3" spans="1:14" ht="15.75" x14ac:dyDescent="0.25">
      <c r="A3" s="1"/>
      <c r="B3" s="2"/>
      <c r="C3" s="164"/>
      <c r="D3" s="164"/>
      <c r="E3" s="164"/>
      <c r="F3" s="164"/>
      <c r="G3" s="164"/>
      <c r="H3" s="164"/>
      <c r="I3" s="164"/>
      <c r="J3" s="164"/>
      <c r="K3" s="164"/>
      <c r="L3" s="2"/>
      <c r="N3" s="167" t="s">
        <v>181</v>
      </c>
    </row>
    <row r="4" spans="1:14" ht="15.6" customHeight="1" x14ac:dyDescent="0.25">
      <c r="A4" s="205" t="s">
        <v>189</v>
      </c>
      <c r="B4" s="204" t="s">
        <v>10</v>
      </c>
      <c r="C4" s="203" t="s">
        <v>3</v>
      </c>
      <c r="D4" s="203"/>
      <c r="E4" s="203"/>
      <c r="F4" s="203"/>
      <c r="G4" s="203"/>
      <c r="H4" s="203"/>
      <c r="I4" s="203" t="s">
        <v>190</v>
      </c>
      <c r="J4" s="203" t="s">
        <v>188</v>
      </c>
      <c r="K4" s="201" t="s">
        <v>191</v>
      </c>
      <c r="L4" s="201"/>
    </row>
    <row r="5" spans="1:14" ht="34.15" customHeight="1" x14ac:dyDescent="0.25">
      <c r="A5" s="205"/>
      <c r="B5" s="204"/>
      <c r="C5" s="166" t="s">
        <v>174</v>
      </c>
      <c r="D5" s="166" t="s">
        <v>33</v>
      </c>
      <c r="E5" s="166" t="s">
        <v>11</v>
      </c>
      <c r="F5" s="166" t="s">
        <v>34</v>
      </c>
      <c r="G5" s="166" t="s">
        <v>35</v>
      </c>
      <c r="H5" s="166" t="s">
        <v>182</v>
      </c>
      <c r="I5" s="203"/>
      <c r="J5" s="203"/>
      <c r="K5" s="131" t="s">
        <v>192</v>
      </c>
      <c r="L5" s="133" t="s">
        <v>193</v>
      </c>
    </row>
    <row r="6" spans="1:14" s="10" customFormat="1" ht="26.45" customHeight="1" x14ac:dyDescent="0.25">
      <c r="A6" s="28" t="s">
        <v>14</v>
      </c>
      <c r="B6" s="169" t="s">
        <v>184</v>
      </c>
      <c r="C6" s="170">
        <f t="shared" ref="C6:J6" si="0">SUM(C7:C14)</f>
        <v>64000000</v>
      </c>
      <c r="D6" s="170">
        <f t="shared" si="0"/>
        <v>19200000</v>
      </c>
      <c r="E6" s="170">
        <f t="shared" si="0"/>
        <v>98907000</v>
      </c>
      <c r="F6" s="170">
        <f t="shared" si="0"/>
        <v>125814000</v>
      </c>
      <c r="G6" s="170">
        <f t="shared" si="0"/>
        <v>94905000</v>
      </c>
      <c r="H6" s="170">
        <f t="shared" si="0"/>
        <v>8083000</v>
      </c>
      <c r="I6" s="170">
        <f t="shared" si="0"/>
        <v>410909000</v>
      </c>
      <c r="J6" s="170">
        <f t="shared" si="0"/>
        <v>39</v>
      </c>
      <c r="K6" s="170"/>
      <c r="L6" s="170"/>
    </row>
    <row r="7" spans="1:14" s="10" customFormat="1" ht="23.45" customHeight="1" x14ac:dyDescent="0.25">
      <c r="A7" s="175">
        <v>1</v>
      </c>
      <c r="B7" s="171" t="s">
        <v>104</v>
      </c>
      <c r="C7" s="114">
        <f>SUMIFS('Chi tiet'!$H$7:$H$48,'Chi tiet'!$B$7:$B$48,$B7,'Chi tiet'!$C$7:$C$48,C$5)</f>
        <v>64000000</v>
      </c>
      <c r="D7" s="114">
        <f>SUMIFS('Chi tiet'!$H$7:$H$48,'Chi tiet'!$B$7:$B$48,$B7,'Chi tiet'!$C$7:$C$48,D$5)</f>
        <v>0</v>
      </c>
      <c r="E7" s="114">
        <f>SUMIFS('Chi tiet'!$H$7:$H$48,'Chi tiet'!$B$7:$B$48,$B7,'Chi tiet'!$C$7:$C$48,E$5)</f>
        <v>21818000</v>
      </c>
      <c r="F7" s="114">
        <f>SUMIFS('Chi tiet'!$H$7:$H$48,'Chi tiet'!$B$7:$B$48,$B7,'Chi tiet'!$C$7:$C$48,F$5)</f>
        <v>0</v>
      </c>
      <c r="G7" s="114">
        <f>SUMIFS('Chi tiet'!$H$7:$H$48,'Chi tiet'!$B$7:$B$48,$B7,'Chi tiet'!$C$7:$C$48,G$5)</f>
        <v>0</v>
      </c>
      <c r="H7" s="114">
        <f>SUMIFS('Chi tiet'!$H$7:$H$48,'Chi tiet'!$B$7:$B$48,$B7,'Chi tiet'!$C$7:$C$48,H$5)</f>
        <v>0</v>
      </c>
      <c r="I7" s="114">
        <f>SUM(C7:H7)</f>
        <v>85818000</v>
      </c>
      <c r="J7" s="114">
        <f>IF(IFERROR(MATCH(B7,$N$1:$N$3,0),0)=0,1,SUMIFS('Chi tiet'!$D$7:$D$48,'Chi tiet'!$B$7:$B$48,$B7,'Chi tiet'!$C$7:$C$48,F$5)+SUMIFS('Chi tiet'!$D$7:$D$48,'Chi tiet'!$B$7:$B$48,$B7,'Chi tiet'!$C$7:$C$48,G$5)+SUMIFS('Chi tiet'!$D$7:$D$48,'Chi tiet'!$B$7:$B$48,$B7,'Chi tiet'!$C$7:$C$48,H$5))</f>
        <v>1</v>
      </c>
      <c r="K7" s="114">
        <f>SUMIFS('Chi tiet'!$E$7:$E$48,'Chi tiet'!$B$7:$B$48,$B7,'Chi tiet'!$C$7:$C$48,E$5)+SUMIFS('Chi tiet'!$E$7:$E$48,'Chi tiet'!$B$7:$B$48,$B7,'Chi tiet'!$C$7:$C$48,F$5)+SUMIFS('Chi tiet'!$E$7:$E$48,'Chi tiet'!$B$7:$B$48,$B7,'Chi tiet'!$C$7:$C$48,G$5)+SUMIFS('Chi tiet'!$E$7:$E$48,'Chi tiet'!$B$7:$B$48,$B7,'Chi tiet'!$C$7:$C$48,H$5)</f>
        <v>15</v>
      </c>
      <c r="L7" s="162">
        <f>K7/22</f>
        <v>0.68181818181818177</v>
      </c>
    </row>
    <row r="8" spans="1:14" s="10" customFormat="1" ht="23.45" customHeight="1" x14ac:dyDescent="0.25">
      <c r="A8" s="175">
        <v>2</v>
      </c>
      <c r="B8" s="171" t="s">
        <v>114</v>
      </c>
      <c r="C8" s="114">
        <f>SUMIFS('Chi tiet'!$H$7:$H$48,'Chi tiet'!$B$7:$B$48,$B8,'Chi tiet'!$C$7:$C$48,C$5)</f>
        <v>0</v>
      </c>
      <c r="D8" s="114">
        <f>SUMIFS('Chi tiet'!$H$7:$H$48,'Chi tiet'!$B$7:$B$48,$B8,'Chi tiet'!$C$7:$C$48,D$5)</f>
        <v>19200000</v>
      </c>
      <c r="E8" s="114">
        <f>SUMIFS('Chi tiet'!$H$7:$H$48,'Chi tiet'!$B$7:$B$48,$B8,'Chi tiet'!$C$7:$C$48,E$5)</f>
        <v>21818000</v>
      </c>
      <c r="F8" s="114">
        <f>SUMIFS('Chi tiet'!$H$7:$H$48,'Chi tiet'!$B$7:$B$48,$B8,'Chi tiet'!$C$7:$C$48,F$5)</f>
        <v>0</v>
      </c>
      <c r="G8" s="114">
        <f>SUMIFS('Chi tiet'!$H$7:$H$48,'Chi tiet'!$B$7:$B$48,$B8,'Chi tiet'!$C$7:$C$48,G$5)</f>
        <v>0</v>
      </c>
      <c r="H8" s="114">
        <f>SUMIFS('Chi tiet'!$H$7:$H$48,'Chi tiet'!$B$7:$B$48,$B8,'Chi tiet'!$C$7:$C$48,H$5)</f>
        <v>0</v>
      </c>
      <c r="I8" s="114">
        <f t="shared" ref="I8:I14" si="1">SUM(C8:H8)</f>
        <v>41018000</v>
      </c>
      <c r="J8" s="114">
        <f>IF(IFERROR(MATCH(B8,$N$1:$N$3,0),0)=0,1,SUMIFS('Chi tiet'!$D$7:$D$48,'Chi tiet'!$B$7:$B$48,$B8,'Chi tiet'!$C$7:$C$48,F$5)+SUMIFS('Chi tiet'!$D$7:$D$48,'Chi tiet'!$B$7:$B$48,$B8,'Chi tiet'!$C$7:$C$48,G$5)+SUMIFS('Chi tiet'!$D$7:$D$48,'Chi tiet'!$B$7:$B$48,$B8,'Chi tiet'!$C$7:$C$48,H$5))</f>
        <v>1</v>
      </c>
      <c r="K8" s="114">
        <f>SUMIFS('Chi tiet'!$E$7:$E$48,'Chi tiet'!$B$7:$B$48,$B8,'Chi tiet'!$C$7:$C$48,E$5)+SUMIFS('Chi tiet'!$E$7:$E$48,'Chi tiet'!$B$7:$B$48,$B8,'Chi tiet'!$C$7:$C$48,F$5)+SUMIFS('Chi tiet'!$E$7:$E$48,'Chi tiet'!$B$7:$B$48,$B8,'Chi tiet'!$C$7:$C$48,G$5)+SUMIFS('Chi tiet'!$E$7:$E$48,'Chi tiet'!$B$7:$B$48,$B8,'Chi tiet'!$C$7:$C$48,H$5)</f>
        <v>15</v>
      </c>
      <c r="L8" s="162">
        <f t="shared" ref="L8:L14" si="2">K8/22</f>
        <v>0.68181818181818177</v>
      </c>
    </row>
    <row r="9" spans="1:14" s="10" customFormat="1" ht="23.45" customHeight="1" x14ac:dyDescent="0.25">
      <c r="A9" s="175">
        <v>3</v>
      </c>
      <c r="B9" s="171" t="s">
        <v>113</v>
      </c>
      <c r="C9" s="114">
        <f>SUMIFS('Chi tiet'!$H$7:$H$48,'Chi tiet'!$B$7:$B$48,$B9,'Chi tiet'!$C$7:$C$48,C$5)</f>
        <v>0</v>
      </c>
      <c r="D9" s="114">
        <f>SUMIFS('Chi tiet'!$H$7:$H$48,'Chi tiet'!$B$7:$B$48,$B9,'Chi tiet'!$C$7:$C$48,D$5)</f>
        <v>0</v>
      </c>
      <c r="E9" s="114">
        <f>SUMIFS('Chi tiet'!$H$7:$H$48,'Chi tiet'!$B$7:$B$48,$B9,'Chi tiet'!$C$7:$C$48,E$5)</f>
        <v>55271000</v>
      </c>
      <c r="F9" s="114">
        <f>SUMIFS('Chi tiet'!$H$7:$H$48,'Chi tiet'!$B$7:$B$48,$B9,'Chi tiet'!$C$7:$C$48,F$5)</f>
        <v>0</v>
      </c>
      <c r="G9" s="114">
        <f>SUMIFS('Chi tiet'!$H$7:$H$48,'Chi tiet'!$B$7:$B$48,$B9,'Chi tiet'!$C$7:$C$48,G$5)</f>
        <v>0</v>
      </c>
      <c r="H9" s="114">
        <f>SUMIFS('Chi tiet'!$H$7:$H$48,'Chi tiet'!$B$7:$B$48,$B9,'Chi tiet'!$C$7:$C$48,H$5)</f>
        <v>0</v>
      </c>
      <c r="I9" s="114">
        <f t="shared" si="1"/>
        <v>55271000</v>
      </c>
      <c r="J9" s="114">
        <f>IF(IFERROR(MATCH(B9,$N$1:$N$3,0),0)=0,1,SUMIFS('Chi tiet'!$D$7:$D$48,'Chi tiet'!$B$7:$B$48,$B9,'Chi tiet'!$C$7:$C$48,F$5)+SUMIFS('Chi tiet'!$D$7:$D$48,'Chi tiet'!$B$7:$B$48,$B9,'Chi tiet'!$C$7:$C$48,G$5)+SUMIFS('Chi tiet'!$D$7:$D$48,'Chi tiet'!$B$7:$B$48,$B9,'Chi tiet'!$C$7:$C$48,H$5))</f>
        <v>1</v>
      </c>
      <c r="K9" s="114">
        <f>SUMIFS('Chi tiet'!$E$7:$E$48,'Chi tiet'!$B$7:$B$48,$B9,'Chi tiet'!$C$7:$C$48,E$5)+SUMIFS('Chi tiet'!$E$7:$E$48,'Chi tiet'!$B$7:$B$48,$B9,'Chi tiet'!$C$7:$C$48,F$5)+SUMIFS('Chi tiet'!$E$7:$E$48,'Chi tiet'!$B$7:$B$48,$B9,'Chi tiet'!$C$7:$C$48,G$5)+SUMIFS('Chi tiet'!$E$7:$E$48,'Chi tiet'!$B$7:$B$48,$B9,'Chi tiet'!$C$7:$C$48,H$5)</f>
        <v>38</v>
      </c>
      <c r="L9" s="162">
        <f t="shared" si="2"/>
        <v>1.7272727272727273</v>
      </c>
    </row>
    <row r="10" spans="1:14" s="10" customFormat="1" ht="23.45" customHeight="1" x14ac:dyDescent="0.25">
      <c r="A10" s="175">
        <v>4</v>
      </c>
      <c r="B10" s="171" t="s">
        <v>115</v>
      </c>
      <c r="C10" s="114">
        <f>SUMIFS('Chi tiet'!$H$7:$H$48,'Chi tiet'!$B$7:$B$48,$B10,'Chi tiet'!$C$7:$C$48,C$5)</f>
        <v>0</v>
      </c>
      <c r="D10" s="114">
        <f>SUMIFS('Chi tiet'!$H$7:$H$48,'Chi tiet'!$B$7:$B$48,$B10,'Chi tiet'!$C$7:$C$48,D$5)</f>
        <v>0</v>
      </c>
      <c r="E10" s="114">
        <f>SUMIFS('Chi tiet'!$H$7:$H$48,'Chi tiet'!$B$7:$B$48,$B10,'Chi tiet'!$C$7:$C$48,E$5)</f>
        <v>0</v>
      </c>
      <c r="F10" s="114">
        <f>SUMIFS('Chi tiet'!$H$7:$H$48,'Chi tiet'!$B$7:$B$48,$B10,'Chi tiet'!$C$7:$C$48,F$5)</f>
        <v>33453000</v>
      </c>
      <c r="G10" s="114">
        <f>SUMIFS('Chi tiet'!$H$7:$H$48,'Chi tiet'!$B$7:$B$48,$B10,'Chi tiet'!$C$7:$C$48,G$5)</f>
        <v>0</v>
      </c>
      <c r="H10" s="114">
        <f>SUMIFS('Chi tiet'!$H$7:$H$48,'Chi tiet'!$B$7:$B$48,$B10,'Chi tiet'!$C$7:$C$48,H$5)</f>
        <v>0</v>
      </c>
      <c r="I10" s="114">
        <f t="shared" si="1"/>
        <v>33453000</v>
      </c>
      <c r="J10" s="114">
        <f>IF(IFERROR(MATCH(B10,$N$1:$N$3,0),0)=0,1,SUMIFS('Chi tiet'!$D$7:$D$48,'Chi tiet'!$B$7:$B$48,$B10,'Chi tiet'!$C$7:$C$48,F$5)+SUMIFS('Chi tiet'!$D$7:$D$48,'Chi tiet'!$B$7:$B$48,$B10,'Chi tiet'!$C$7:$C$48,G$5)+SUMIFS('Chi tiet'!$D$7:$D$48,'Chi tiet'!$B$7:$B$48,$B10,'Chi tiet'!$C$7:$C$48,H$5))</f>
        <v>1</v>
      </c>
      <c r="K10" s="114">
        <f>SUMIFS('Chi tiet'!$E$7:$E$48,'Chi tiet'!$B$7:$B$48,$B10,'Chi tiet'!$C$7:$C$48,E$5)+SUMIFS('Chi tiet'!$E$7:$E$48,'Chi tiet'!$B$7:$B$48,$B10,'Chi tiet'!$C$7:$C$48,F$5)+SUMIFS('Chi tiet'!$E$7:$E$48,'Chi tiet'!$B$7:$B$48,$B10,'Chi tiet'!$C$7:$C$48,G$5)+SUMIFS('Chi tiet'!$E$7:$E$48,'Chi tiet'!$B$7:$B$48,$B10,'Chi tiet'!$C$7:$C$48,H$5)</f>
        <v>46</v>
      </c>
      <c r="L10" s="162">
        <f t="shared" si="2"/>
        <v>2.0909090909090908</v>
      </c>
    </row>
    <row r="11" spans="1:14" s="10" customFormat="1" ht="23.45" customHeight="1" x14ac:dyDescent="0.25">
      <c r="A11" s="175">
        <v>5</v>
      </c>
      <c r="B11" s="171" t="s">
        <v>116</v>
      </c>
      <c r="C11" s="114">
        <f>SUMIFS('Chi tiet'!$H$7:$H$48,'Chi tiet'!$B$7:$B$48,$B11,'Chi tiet'!$C$7:$C$48,C$5)</f>
        <v>0</v>
      </c>
      <c r="D11" s="114">
        <f>SUMIFS('Chi tiet'!$H$7:$H$48,'Chi tiet'!$B$7:$B$48,$B11,'Chi tiet'!$C$7:$C$48,D$5)</f>
        <v>0</v>
      </c>
      <c r="E11" s="114">
        <f>SUMIFS('Chi tiet'!$H$7:$H$48,'Chi tiet'!$B$7:$B$48,$B11,'Chi tiet'!$C$7:$C$48,E$5)</f>
        <v>0</v>
      </c>
      <c r="F11" s="114">
        <f>SUMIFS('Chi tiet'!$H$7:$H$48,'Chi tiet'!$B$7:$B$48,$B11,'Chi tiet'!$C$7:$C$48,F$5)</f>
        <v>10909000</v>
      </c>
      <c r="G11" s="114">
        <f>SUMIFS('Chi tiet'!$H$7:$H$48,'Chi tiet'!$B$7:$B$48,$B11,'Chi tiet'!$C$7:$C$48,G$5)</f>
        <v>0</v>
      </c>
      <c r="H11" s="114">
        <f>SUMIFS('Chi tiet'!$H$7:$H$48,'Chi tiet'!$B$7:$B$48,$B11,'Chi tiet'!$C$7:$C$48,H$5)</f>
        <v>0</v>
      </c>
      <c r="I11" s="114">
        <f t="shared" si="1"/>
        <v>10909000</v>
      </c>
      <c r="J11" s="114">
        <f>IF(IFERROR(MATCH(B11,$N$1:$N$3,0),0)=0,1,SUMIFS('Chi tiet'!$D$7:$D$48,'Chi tiet'!$B$7:$B$48,$B11,'Chi tiet'!$C$7:$C$48,F$5)+SUMIFS('Chi tiet'!$D$7:$D$48,'Chi tiet'!$B$7:$B$48,$B11,'Chi tiet'!$C$7:$C$48,G$5)+SUMIFS('Chi tiet'!$D$7:$D$48,'Chi tiet'!$B$7:$B$48,$B11,'Chi tiet'!$C$7:$C$48,H$5))</f>
        <v>1</v>
      </c>
      <c r="K11" s="114">
        <f>SUMIFS('Chi tiet'!$E$7:$E$48,'Chi tiet'!$B$7:$B$48,$B11,'Chi tiet'!$C$7:$C$48,E$5)+SUMIFS('Chi tiet'!$E$7:$E$48,'Chi tiet'!$B$7:$B$48,$B11,'Chi tiet'!$C$7:$C$48,F$5)+SUMIFS('Chi tiet'!$E$7:$E$48,'Chi tiet'!$B$7:$B$48,$B11,'Chi tiet'!$C$7:$C$48,G$5)+SUMIFS('Chi tiet'!$E$7:$E$48,'Chi tiet'!$B$7:$B$48,$B11,'Chi tiet'!$C$7:$C$48,H$5)</f>
        <v>15</v>
      </c>
      <c r="L11" s="162">
        <f t="shared" si="2"/>
        <v>0.68181818181818177</v>
      </c>
    </row>
    <row r="12" spans="1:14" s="10" customFormat="1" ht="23.45" customHeight="1" x14ac:dyDescent="0.25">
      <c r="A12" s="175">
        <v>6</v>
      </c>
      <c r="B12" s="171" t="s">
        <v>183</v>
      </c>
      <c r="C12" s="114">
        <f>SUMIFS('Chi tiet'!$H$7:$H$48,'Chi tiet'!$B$7:$B$48,$B12,'Chi tiet'!$C$7:$C$48,C$5)</f>
        <v>0</v>
      </c>
      <c r="D12" s="114">
        <f>SUMIFS('Chi tiet'!$H$7:$H$48,'Chi tiet'!$B$7:$B$48,$B12,'Chi tiet'!$C$7:$C$48,D$5)</f>
        <v>0</v>
      </c>
      <c r="E12" s="114">
        <f>SUMIFS('Chi tiet'!$H$7:$H$48,'Chi tiet'!$B$7:$B$48,$B12,'Chi tiet'!$C$7:$C$48,E$5)</f>
        <v>0</v>
      </c>
      <c r="F12" s="114">
        <f>SUMIFS('Chi tiet'!$H$7:$H$48,'Chi tiet'!$B$7:$B$48,$B12,'Chi tiet'!$C$7:$C$48,F$5)</f>
        <v>81452000</v>
      </c>
      <c r="G12" s="114">
        <f>SUMIFS('Chi tiet'!$H$7:$H$48,'Chi tiet'!$B$7:$B$48,$B12,'Chi tiet'!$C$7:$C$48,G$5)</f>
        <v>0</v>
      </c>
      <c r="H12" s="114">
        <f>SUMIFS('Chi tiet'!$H$7:$H$48,'Chi tiet'!$B$7:$B$48,$B12,'Chi tiet'!$C$7:$C$48,H$5)</f>
        <v>0</v>
      </c>
      <c r="I12" s="114">
        <f>SUM(C12:H12)</f>
        <v>81452000</v>
      </c>
      <c r="J12" s="114">
        <f>IF(IFERROR(MATCH(B12,$N$1:$N$3,0),0)=0,1,SUMIFS('Chi tiet'!$D$7:$D$48,'Chi tiet'!$B$7:$B$48,$B12,'Chi tiet'!$C$7:$C$48,F$5)+SUMIFS('Chi tiet'!$D$7:$D$48,'Chi tiet'!$B$7:$B$48,$B12,'Chi tiet'!$C$7:$C$48,G$5)+SUMIFS('Chi tiet'!$D$7:$D$48,'Chi tiet'!$B$7:$B$48,$B12,'Chi tiet'!$C$7:$C$48,H$5))</f>
        <v>14</v>
      </c>
      <c r="K12" s="114">
        <f>SUMIFS('Chi tiet'!$E$7:$E$48,'Chi tiet'!$B$7:$B$48,$B12,'Chi tiet'!$C$7:$C$48,E$5)+SUMIFS('Chi tiet'!$E$7:$E$48,'Chi tiet'!$B$7:$B$48,$B12,'Chi tiet'!$C$7:$C$48,F$5)+SUMIFS('Chi tiet'!$E$7:$E$48,'Chi tiet'!$B$7:$B$48,$B12,'Chi tiet'!$C$7:$C$48,G$5)+SUMIFS('Chi tiet'!$E$7:$E$48,'Chi tiet'!$B$7:$B$48,$B12,'Chi tiet'!$C$7:$C$48,H$5)</f>
        <v>112</v>
      </c>
      <c r="L12" s="162">
        <f>K12/22</f>
        <v>5.0909090909090908</v>
      </c>
      <c r="N12" s="177"/>
    </row>
    <row r="13" spans="1:14" s="10" customFormat="1" ht="23.45" customHeight="1" x14ac:dyDescent="0.25">
      <c r="A13" s="175">
        <v>7</v>
      </c>
      <c r="B13" s="171" t="s">
        <v>194</v>
      </c>
      <c r="C13" s="114">
        <f>SUMIFS('Chi tiet'!$H$7:$H$48,'Chi tiet'!$B$7:$B$48,$B13,'Chi tiet'!$C$7:$C$48,C$5)</f>
        <v>0</v>
      </c>
      <c r="D13" s="114">
        <f>SUMIFS('Chi tiet'!$H$7:$H$48,'Chi tiet'!$B$7:$B$48,$B13,'Chi tiet'!$C$7:$C$48,D$5)</f>
        <v>0</v>
      </c>
      <c r="E13" s="114">
        <f>SUMIFS('Chi tiet'!$H$7:$H$48,'Chi tiet'!$B$7:$B$48,$B13,'Chi tiet'!$C$7:$C$48,E$5)</f>
        <v>0</v>
      </c>
      <c r="F13" s="114">
        <f>SUMIFS('Chi tiet'!$H$7:$H$48,'Chi tiet'!$B$7:$B$48,$B13,'Chi tiet'!$C$7:$C$48,F$5)</f>
        <v>0</v>
      </c>
      <c r="G13" s="114">
        <f>SUMIFS('Chi tiet'!$H$7:$H$48,'Chi tiet'!$B$7:$B$48,$B13,'Chi tiet'!$C$7:$C$48,G$5)</f>
        <v>94905000</v>
      </c>
      <c r="H13" s="114">
        <f>SUMIFS('Chi tiet'!$H$7:$H$48,'Chi tiet'!$B$7:$B$48,$B13,'Chi tiet'!$C$7:$C$48,H$5)</f>
        <v>0</v>
      </c>
      <c r="I13" s="114">
        <f>SUM(C13:H13)</f>
        <v>94905000</v>
      </c>
      <c r="J13" s="114">
        <f>IF(IFERROR(MATCH(B13,$N$1:$N$3,0),0)=0,1,SUMIFS('Chi tiet'!$D$7:$D$48,'Chi tiet'!$B$7:$B$48,$B13,'Chi tiet'!$C$7:$C$48,F$5)+SUMIFS('Chi tiet'!$D$7:$D$48,'Chi tiet'!$B$7:$B$48,$B13,'Chi tiet'!$C$7:$C$48,G$5)+SUMIFS('Chi tiet'!$D$7:$D$48,'Chi tiet'!$B$7:$B$48,$B13,'Chi tiet'!$C$7:$C$48,H$5))</f>
        <v>17</v>
      </c>
      <c r="K13" s="114">
        <f>SUMIFS('Chi tiet'!$E$7:$E$48,'Chi tiet'!$B$7:$B$48,$B13,'Chi tiet'!$C$7:$C$48,E$5)+SUMIFS('Chi tiet'!$E$7:$E$48,'Chi tiet'!$B$7:$B$48,$B13,'Chi tiet'!$C$7:$C$48,F$5)+SUMIFS('Chi tiet'!$E$7:$E$48,'Chi tiet'!$B$7:$B$48,$B13,'Chi tiet'!$C$7:$C$48,G$5)+SUMIFS('Chi tiet'!$E$7:$E$48,'Chi tiet'!$B$7:$B$48,$B13,'Chi tiet'!$C$7:$C$48,H$5)</f>
        <v>261</v>
      </c>
      <c r="L13" s="162">
        <f>K13/22</f>
        <v>11.863636363636363</v>
      </c>
    </row>
    <row r="14" spans="1:14" s="10" customFormat="1" ht="23.45" customHeight="1" x14ac:dyDescent="0.25">
      <c r="A14" s="175">
        <v>8</v>
      </c>
      <c r="B14" s="171" t="s">
        <v>181</v>
      </c>
      <c r="C14" s="114">
        <f>SUMIFS('Chi tiet'!$H$7:$H$48,'Chi tiet'!$B$7:$B$48,$B14,'Chi tiet'!$C$7:$C$48,C$5)</f>
        <v>0</v>
      </c>
      <c r="D14" s="114">
        <f>SUMIFS('Chi tiet'!$H$7:$H$48,'Chi tiet'!$B$7:$B$48,$B14,'Chi tiet'!$C$7:$C$48,D$5)</f>
        <v>0</v>
      </c>
      <c r="E14" s="114">
        <f>SUMIFS('Chi tiet'!$H$7:$H$48,'Chi tiet'!$B$7:$B$48,$B14,'Chi tiet'!$C$7:$C$48,E$5)</f>
        <v>0</v>
      </c>
      <c r="F14" s="114">
        <f>SUMIFS('Chi tiet'!$H$7:$H$48,'Chi tiet'!$B$7:$B$48,$B14,'Chi tiet'!$C$7:$C$48,F$5)</f>
        <v>0</v>
      </c>
      <c r="G14" s="114">
        <f>SUMIFS('Chi tiet'!$H$7:$H$48,'Chi tiet'!$B$7:$B$48,$B14,'Chi tiet'!$C$7:$C$48,G$5)</f>
        <v>0</v>
      </c>
      <c r="H14" s="114">
        <f>SUMIFS('Chi tiet'!$H$7:$H$48,'Chi tiet'!$B$7:$B$48,$B14,'Chi tiet'!$C$7:$C$48,H$5)</f>
        <v>8083000</v>
      </c>
      <c r="I14" s="114">
        <f t="shared" si="1"/>
        <v>8083000</v>
      </c>
      <c r="J14" s="114">
        <f>IF(IFERROR(MATCH(B14,$N$1:$N$3,0),0)=0,1,SUMIFS('Chi tiet'!$D$7:$D$48,'Chi tiet'!$B$7:$B$48,$B14,'Chi tiet'!$C$7:$C$48,F$5)+SUMIFS('Chi tiet'!$D$7:$D$48,'Chi tiet'!$B$7:$B$48,$B14,'Chi tiet'!$C$7:$C$48,G$5)+SUMIFS('Chi tiet'!$D$7:$D$48,'Chi tiet'!$B$7:$B$48,$B14,'Chi tiet'!$C$7:$C$48,H$5))</f>
        <v>3</v>
      </c>
      <c r="K14" s="114">
        <f>SUMIFS('Chi tiet'!$E$7:$E$48,'Chi tiet'!$B$7:$B$48,$B14,'Chi tiet'!$C$7:$C$48,E$5)+SUMIFS('Chi tiet'!$E$7:$E$48,'Chi tiet'!$B$7:$B$48,$B14,'Chi tiet'!$C$7:$C$48,F$5)+SUMIFS('Chi tiet'!$E$7:$E$48,'Chi tiet'!$B$7:$B$48,$B14,'Chi tiet'!$C$7:$C$48,G$5)+SUMIFS('Chi tiet'!$E$7:$E$48,'Chi tiet'!$B$7:$B$48,$B14,'Chi tiet'!$C$7:$C$48,H$5)</f>
        <v>38</v>
      </c>
      <c r="L14" s="162">
        <f t="shared" si="2"/>
        <v>1.7272727272727273</v>
      </c>
    </row>
    <row r="15" spans="1:14" s="11" customFormat="1" ht="21.6" customHeight="1" x14ac:dyDescent="0.25">
      <c r="A15" s="29" t="s">
        <v>153</v>
      </c>
      <c r="B15" s="30" t="s">
        <v>156</v>
      </c>
      <c r="C15" s="170"/>
      <c r="D15" s="170"/>
      <c r="E15" s="170"/>
      <c r="F15" s="170"/>
      <c r="G15" s="170"/>
      <c r="H15" s="170"/>
      <c r="I15" s="170">
        <f>SUMIF('Chi tiet'!$C$7:$C$48,"CGTN",'Chi tiet'!$H$7:$H$48)</f>
        <v>77270000</v>
      </c>
      <c r="J15" s="170">
        <f>SUMIF('Chi tiet'!$C$7:$C$48,"CGTN",'Chi tiet'!D$7:D$48)</f>
        <v>4</v>
      </c>
      <c r="K15" s="170">
        <f>SUMIF('Chi tiet'!$C$7:$C$48,"CGTN",'Chi tiet'!E$7:E$48)</f>
        <v>75</v>
      </c>
      <c r="L15" s="176">
        <f>SUMIF('Chi tiet'!$C$7:$C$48,"CGTN",'Chi tiet'!F$7:F$48)</f>
        <v>3.4090909090909087</v>
      </c>
      <c r="N15" s="12"/>
    </row>
    <row r="16" spans="1:14" s="11" customFormat="1" ht="21.6" customHeight="1" x14ac:dyDescent="0.25">
      <c r="A16" s="29" t="s">
        <v>154</v>
      </c>
      <c r="B16" s="30" t="s">
        <v>155</v>
      </c>
      <c r="C16" s="170"/>
      <c r="D16" s="170"/>
      <c r="E16" s="170"/>
      <c r="F16" s="170"/>
      <c r="G16" s="170"/>
      <c r="H16" s="170"/>
      <c r="I16" s="170">
        <f>SUMIF('Chi tiet'!$C$7:$C$48,"CGNN",'Chi tiet'!$H$7:$H$48)</f>
        <v>50000000</v>
      </c>
      <c r="J16" s="170">
        <f>SUMIF('Chi tiet'!$C$7:$C$48,"CGNN",'Chi tiet'!D$7:D$48)</f>
        <v>1</v>
      </c>
      <c r="K16" s="170">
        <f>SUMIF('Chi tiet'!$C$7:$C$48,"CGNN",'Chi tiet'!E$7:E$48)</f>
        <v>15</v>
      </c>
      <c r="L16" s="176">
        <f>SUMIF('Chi tiet'!$C$7:$C$48,"CGNN",'Chi tiet'!F$7:F$48)</f>
        <v>0.68181818181818177</v>
      </c>
      <c r="N16" s="12"/>
    </row>
    <row r="17" spans="1:12" s="10" customFormat="1" ht="23.45" customHeight="1" x14ac:dyDescent="0.25">
      <c r="A17" s="105"/>
      <c r="B17" s="172" t="s">
        <v>0</v>
      </c>
      <c r="C17" s="173">
        <f t="shared" ref="C17:I17" si="3">C16+C15+C6</f>
        <v>64000000</v>
      </c>
      <c r="D17" s="173">
        <f t="shared" si="3"/>
        <v>19200000</v>
      </c>
      <c r="E17" s="173">
        <f t="shared" si="3"/>
        <v>98907000</v>
      </c>
      <c r="F17" s="173">
        <f t="shared" si="3"/>
        <v>125814000</v>
      </c>
      <c r="G17" s="173">
        <f t="shared" si="3"/>
        <v>94905000</v>
      </c>
      <c r="H17" s="173">
        <f t="shared" si="3"/>
        <v>8083000</v>
      </c>
      <c r="I17" s="173">
        <f t="shared" si="3"/>
        <v>538179000</v>
      </c>
      <c r="J17" s="173"/>
      <c r="K17" s="173"/>
      <c r="L17" s="174"/>
    </row>
    <row r="18" spans="1:12" x14ac:dyDescent="0.25">
      <c r="A18" s="168"/>
    </row>
  </sheetData>
  <mergeCells count="7">
    <mergeCell ref="K4:L4"/>
    <mergeCell ref="A2:L2"/>
    <mergeCell ref="C4:H4"/>
    <mergeCell ref="B4:B5"/>
    <mergeCell ref="A4:A5"/>
    <mergeCell ref="I4:I5"/>
    <mergeCell ref="J4:J5"/>
  </mergeCells>
  <conditionalFormatting sqref="B7:B14">
    <cfRule type="containsText" dxfId="173" priority="13" stopIfTrue="1" operator="containsText" text="Thành viên chính">
      <formula>NOT(ISERROR(SEARCH("Thành viên chính",B7)))</formula>
    </cfRule>
    <cfRule type="containsText" dxfId="172" priority="14" stopIfTrue="1" operator="containsText" text="Thư ký khoa học">
      <formula>NOT(ISERROR(SEARCH("Thư ký khoa học",B7)))</formula>
    </cfRule>
    <cfRule type="containsText" dxfId="171" priority="15" stopIfTrue="1" operator="containsText" text="Chủ nhiệm đề tài">
      <formula>NOT(ISERROR(SEARCH("Chủ nhiệm đề tài",B7)))</formula>
    </cfRule>
  </conditionalFormatting>
  <conditionalFormatting sqref="K4">
    <cfRule type="containsText" dxfId="170" priority="7" stopIfTrue="1" operator="containsText" text="Thành viên chính">
      <formula>NOT(ISERROR(SEARCH("Thành viên chính",K4)))</formula>
    </cfRule>
    <cfRule type="containsText" dxfId="169" priority="8" stopIfTrue="1" operator="containsText" text="Thư ký khoa học">
      <formula>NOT(ISERROR(SEARCH("Thư ký khoa học",K4)))</formula>
    </cfRule>
    <cfRule type="containsText" dxfId="168" priority="9" stopIfTrue="1" operator="containsText" text="Chủ nhiệm đề tài">
      <formula>NOT(ISERROR(SEARCH("Chủ nhiệm đề tài",K4)))</formula>
    </cfRule>
  </conditionalFormatting>
  <conditionalFormatting sqref="K5:L5">
    <cfRule type="containsText" dxfId="167" priority="4" stopIfTrue="1" operator="containsText" text="Thành viên chính">
      <formula>NOT(ISERROR(SEARCH("Thành viên chính",K5)))</formula>
    </cfRule>
    <cfRule type="containsText" dxfId="166" priority="5" stopIfTrue="1" operator="containsText" text="Thư ký khoa học">
      <formula>NOT(ISERROR(SEARCH("Thư ký khoa học",K5)))</formula>
    </cfRule>
    <cfRule type="containsText" dxfId="165" priority="6" stopIfTrue="1" operator="containsText" text="Chủ nhiệm đề tài">
      <formula>NOT(ISERROR(SEARCH("Chủ nhiệm đề tài",K5)))</formula>
    </cfRule>
  </conditionalFormatting>
  <conditionalFormatting sqref="N1:N3">
    <cfRule type="containsText" dxfId="164" priority="1" stopIfTrue="1" operator="containsText" text="Thành viên chính">
      <formula>NOT(ISERROR(SEARCH("Thành viên chính",N1)))</formula>
    </cfRule>
    <cfRule type="containsText" dxfId="163" priority="2" stopIfTrue="1" operator="containsText" text="Thư ký khoa học">
      <formula>NOT(ISERROR(SEARCH("Thư ký khoa học",N1)))</formula>
    </cfRule>
    <cfRule type="containsText" dxfId="162" priority="3" stopIfTrue="1" operator="containsText" text="Chủ nhiệm đề tài">
      <formula>NOT(ISERROR(SEARCH("Chủ nhiệm đề tài",N1)))</formula>
    </cfRule>
  </conditionalFormatting>
  <pageMargins left="0.44" right="0.4" top="0.98" bottom="0.32" header="0.31496062992125984" footer="0.31496062992125984"/>
  <pageSetup paperSize="9" scale="9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55"/>
  <sheetViews>
    <sheetView tabSelected="1" zoomScale="85" zoomScaleNormal="85" zoomScalePageLayoutView="89" workbookViewId="0">
      <pane xSplit="7" ySplit="5" topLeftCell="H138" activePane="bottomRight" state="frozen"/>
      <selection pane="topRight" activeCell="F1" sqref="F1"/>
      <selection pane="bottomLeft" activeCell="A6" sqref="A6"/>
      <selection pane="bottomRight" activeCell="K164" sqref="K164"/>
    </sheetView>
  </sheetViews>
  <sheetFormatPr defaultColWidth="9.140625" defaultRowHeight="15" x14ac:dyDescent="0.25"/>
  <cols>
    <col min="1" max="1" width="6.140625" style="14" customWidth="1"/>
    <col min="2" max="2" width="37" style="10" customWidth="1"/>
    <col min="3" max="3" width="9.5703125" style="84" customWidth="1"/>
    <col min="4" max="4" width="6.7109375" style="10" customWidth="1"/>
    <col min="5" max="5" width="7.140625" style="10" customWidth="1"/>
    <col min="6" max="6" width="8.42578125" style="132" customWidth="1"/>
    <col min="7" max="7" width="13.42578125" style="15" customWidth="1"/>
    <col min="8" max="8" width="15" style="15" customWidth="1"/>
    <col min="9" max="9" width="15.140625" style="10" customWidth="1"/>
    <col min="10" max="10" width="15.42578125" style="10" customWidth="1"/>
    <col min="11" max="11" width="11.140625" style="10" customWidth="1"/>
    <col min="12" max="12" width="10.42578125" style="10" bestFit="1" customWidth="1"/>
    <col min="13" max="13" width="13.28515625" style="15" bestFit="1" customWidth="1"/>
    <col min="14" max="14" width="16.28515625" style="15" bestFit="1" customWidth="1"/>
    <col min="15" max="15" width="16.7109375" style="15" customWidth="1"/>
    <col min="16" max="17" width="16.7109375" style="10" customWidth="1"/>
    <col min="18" max="16384" width="9.140625" style="10"/>
  </cols>
  <sheetData>
    <row r="1" spans="1:17" ht="16.5" x14ac:dyDescent="0.25">
      <c r="A1" s="209" t="s">
        <v>117</v>
      </c>
      <c r="B1" s="209"/>
      <c r="C1" s="209"/>
      <c r="D1" s="209"/>
      <c r="E1" s="209"/>
      <c r="F1" s="209"/>
      <c r="G1" s="209"/>
      <c r="H1" s="209"/>
      <c r="I1" s="209"/>
      <c r="J1" s="209"/>
      <c r="K1" s="209"/>
      <c r="M1" s="118" t="s">
        <v>199</v>
      </c>
      <c r="N1" s="117" t="s">
        <v>133</v>
      </c>
      <c r="O1" s="117" t="s">
        <v>143</v>
      </c>
    </row>
    <row r="2" spans="1:17" ht="19.149999999999999" customHeight="1" x14ac:dyDescent="0.25">
      <c r="B2" s="92" t="s">
        <v>178</v>
      </c>
      <c r="C2" s="84">
        <v>8</v>
      </c>
      <c r="D2" s="10" t="s">
        <v>177</v>
      </c>
      <c r="M2" s="114">
        <v>1800000</v>
      </c>
      <c r="N2" s="115">
        <v>1</v>
      </c>
      <c r="O2" s="114">
        <v>4680000</v>
      </c>
    </row>
    <row r="3" spans="1:17" ht="18.75" customHeight="1" x14ac:dyDescent="0.25">
      <c r="A3" s="201" t="s">
        <v>1</v>
      </c>
      <c r="B3" s="201" t="s">
        <v>2</v>
      </c>
      <c r="C3" s="201" t="s">
        <v>173</v>
      </c>
      <c r="D3" s="201" t="s">
        <v>175</v>
      </c>
      <c r="E3" s="201" t="s">
        <v>201</v>
      </c>
      <c r="F3" s="201"/>
      <c r="G3" s="213" t="s">
        <v>176</v>
      </c>
      <c r="H3" s="213" t="s">
        <v>202</v>
      </c>
      <c r="I3" s="213"/>
      <c r="J3" s="213" t="s">
        <v>203</v>
      </c>
      <c r="K3" s="213"/>
    </row>
    <row r="4" spans="1:17" ht="42.75" x14ac:dyDescent="0.25">
      <c r="A4" s="201"/>
      <c r="B4" s="201"/>
      <c r="C4" s="201"/>
      <c r="D4" s="201"/>
      <c r="E4" s="131" t="s">
        <v>192</v>
      </c>
      <c r="F4" s="133" t="s">
        <v>193</v>
      </c>
      <c r="G4" s="213"/>
      <c r="H4" s="7" t="s">
        <v>28</v>
      </c>
      <c r="I4" s="8" t="s">
        <v>8</v>
      </c>
      <c r="J4" s="7" t="s">
        <v>26</v>
      </c>
      <c r="K4" s="7" t="s">
        <v>27</v>
      </c>
    </row>
    <row r="5" spans="1:17" ht="26.45" customHeight="1" x14ac:dyDescent="0.25">
      <c r="A5" s="94">
        <v>1</v>
      </c>
      <c r="B5" s="95" t="s">
        <v>157</v>
      </c>
      <c r="C5" s="96"/>
      <c r="D5" s="97"/>
      <c r="E5" s="97"/>
      <c r="F5" s="153"/>
      <c r="G5" s="143"/>
      <c r="H5" s="97">
        <f>SUBTOTAL(9,H6:H48)</f>
        <v>538179000</v>
      </c>
      <c r="I5" s="97">
        <f>SUBTOTAL(9,I6:I48)</f>
        <v>0</v>
      </c>
      <c r="J5" s="97">
        <f>SUBTOTAL(9,J6:J48)</f>
        <v>538179000</v>
      </c>
      <c r="K5" s="97">
        <f>SUBTOTAL(9,K6:K48)</f>
        <v>0</v>
      </c>
      <c r="L5" s="11"/>
      <c r="M5" s="45"/>
      <c r="N5" s="45"/>
      <c r="O5" s="45"/>
    </row>
    <row r="6" spans="1:17" s="11" customFormat="1" ht="25.9" customHeight="1" x14ac:dyDescent="0.25">
      <c r="A6" s="120" t="s">
        <v>144</v>
      </c>
      <c r="B6" s="121" t="s">
        <v>179</v>
      </c>
      <c r="C6" s="122"/>
      <c r="D6" s="123"/>
      <c r="E6" s="123"/>
      <c r="F6" s="154"/>
      <c r="G6" s="144"/>
      <c r="H6" s="123">
        <f>SUBTOTAL(9,H7:H38)</f>
        <v>410909000</v>
      </c>
      <c r="I6" s="123">
        <f>SUBTOTAL(9,I7:I38)</f>
        <v>0</v>
      </c>
      <c r="J6" s="123">
        <f>SUBTOTAL(9,J7:J38)</f>
        <v>410909000</v>
      </c>
      <c r="K6" s="123">
        <f>SUBTOTAL(9,K7:K38)</f>
        <v>0</v>
      </c>
      <c r="M6" s="45"/>
      <c r="N6" s="45"/>
      <c r="O6" s="45"/>
    </row>
    <row r="7" spans="1:17" s="16" customFormat="1" ht="18" customHeight="1" x14ac:dyDescent="0.25">
      <c r="A7" s="38" t="s">
        <v>105</v>
      </c>
      <c r="B7" s="100" t="s">
        <v>213</v>
      </c>
      <c r="C7" s="38"/>
      <c r="D7" s="41"/>
      <c r="E7" s="41"/>
      <c r="F7" s="135">
        <f>ROUNDDOWN(E7/22,0)</f>
        <v>0</v>
      </c>
      <c r="G7" s="145"/>
      <c r="H7" s="41">
        <f>SUBTOTAL(9,H8:H10)</f>
        <v>52726000</v>
      </c>
      <c r="I7" s="41">
        <f>SUBTOTAL(9,I8:I10)</f>
        <v>0</v>
      </c>
      <c r="J7" s="41">
        <f>SUBTOTAL(9,J8:J10)</f>
        <v>52726000</v>
      </c>
      <c r="K7" s="41">
        <f>SUBTOTAL(9,K8:K10)</f>
        <v>0</v>
      </c>
      <c r="M7" s="98"/>
      <c r="N7" s="98"/>
      <c r="O7" s="98"/>
      <c r="Q7" s="49"/>
    </row>
    <row r="8" spans="1:17" ht="18" customHeight="1" x14ac:dyDescent="0.25">
      <c r="A8" s="31"/>
      <c r="B8" s="9" t="s">
        <v>104</v>
      </c>
      <c r="C8" s="31" t="s">
        <v>11</v>
      </c>
      <c r="D8" s="33">
        <v>1</v>
      </c>
      <c r="E8" s="33">
        <v>15</v>
      </c>
      <c r="F8" s="135">
        <f>E8/22</f>
        <v>0.68181818181818177</v>
      </c>
      <c r="G8" s="119">
        <f>IF(C8="TVC",32000000,IF(C8="TV",16000000,IF(C8="KTV",8000000,IF(C8="LDPT",$O$2,0))))</f>
        <v>32000000</v>
      </c>
      <c r="H8" s="34">
        <f>ROUNDDOWN(G8*F8,-3)</f>
        <v>21818000</v>
      </c>
      <c r="I8" s="35"/>
      <c r="J8" s="34">
        <f>H8</f>
        <v>21818000</v>
      </c>
      <c r="K8" s="35"/>
      <c r="M8" s="10"/>
      <c r="Q8" s="21"/>
    </row>
    <row r="9" spans="1:17" ht="18" customHeight="1" x14ac:dyDescent="0.25">
      <c r="A9" s="31"/>
      <c r="B9" s="9" t="s">
        <v>115</v>
      </c>
      <c r="C9" s="31" t="s">
        <v>34</v>
      </c>
      <c r="D9" s="33">
        <v>1</v>
      </c>
      <c r="E9" s="33">
        <v>20</v>
      </c>
      <c r="F9" s="135">
        <f>E9/22</f>
        <v>0.90909090909090906</v>
      </c>
      <c r="G9" s="119">
        <f>IF(C9="TVC",32000000,IF(C9="TV",16000000,IF(C9="KTV",8000000,IF(C9="LDPT",$O$2,0))))</f>
        <v>16000000</v>
      </c>
      <c r="H9" s="34">
        <f>ROUNDDOWN(G9*F9,-3)</f>
        <v>14545000</v>
      </c>
      <c r="I9" s="35"/>
      <c r="J9" s="34">
        <f>H9</f>
        <v>14545000</v>
      </c>
      <c r="K9" s="35"/>
      <c r="M9" s="10"/>
      <c r="Q9" s="21"/>
    </row>
    <row r="10" spans="1:17" ht="18" customHeight="1" x14ac:dyDescent="0.25">
      <c r="A10" s="31"/>
      <c r="B10" s="9" t="s">
        <v>194</v>
      </c>
      <c r="C10" s="31" t="s">
        <v>35</v>
      </c>
      <c r="D10" s="33">
        <v>3</v>
      </c>
      <c r="E10" s="33">
        <v>45</v>
      </c>
      <c r="F10" s="135">
        <f>E10/22</f>
        <v>2.0454545454545454</v>
      </c>
      <c r="G10" s="119">
        <f>IF(C10="TVC",32000000,IF(C10="TV",16000000,IF(C10="KTV",8000000,IF(C10="LDPT",$O$2,0))))</f>
        <v>8000000</v>
      </c>
      <c r="H10" s="34">
        <f>ROUNDDOWN(G10*F10,-3)</f>
        <v>16363000</v>
      </c>
      <c r="I10" s="35"/>
      <c r="J10" s="34">
        <f>H10</f>
        <v>16363000</v>
      </c>
      <c r="K10" s="35"/>
      <c r="M10" s="10"/>
      <c r="Q10" s="21"/>
    </row>
    <row r="11" spans="1:17" ht="18" customHeight="1" x14ac:dyDescent="0.25">
      <c r="A11" s="38" t="s">
        <v>106</v>
      </c>
      <c r="B11" s="100" t="s">
        <v>214</v>
      </c>
      <c r="C11" s="38"/>
      <c r="D11" s="41"/>
      <c r="E11" s="41"/>
      <c r="F11" s="135">
        <f>ROUNDDOWN(E11/22,0)</f>
        <v>0</v>
      </c>
      <c r="G11" s="145"/>
      <c r="H11" s="41">
        <f>SUBTOTAL(9,H12:H14)</f>
        <v>52726000</v>
      </c>
      <c r="I11" s="41">
        <f>SUBTOTAL(9,I12:I14)</f>
        <v>0</v>
      </c>
      <c r="J11" s="41">
        <f>SUBTOTAL(9,J12:J14)</f>
        <v>52726000</v>
      </c>
      <c r="K11" s="41">
        <f>SUBTOTAL(9,K12:K14)</f>
        <v>0</v>
      </c>
      <c r="L11" s="16"/>
      <c r="M11" s="10"/>
      <c r="Q11" s="21"/>
    </row>
    <row r="12" spans="1:17" s="16" customFormat="1" ht="18" customHeight="1" x14ac:dyDescent="0.25">
      <c r="A12" s="31"/>
      <c r="B12" s="9" t="s">
        <v>114</v>
      </c>
      <c r="C12" s="31" t="s">
        <v>11</v>
      </c>
      <c r="D12" s="33">
        <v>1</v>
      </c>
      <c r="E12" s="33">
        <v>15</v>
      </c>
      <c r="F12" s="135">
        <f>E12/22</f>
        <v>0.68181818181818177</v>
      </c>
      <c r="G12" s="119">
        <f>IF(C12="TVC",32000000,IF(C12="TV",16000000,IF(C12="KTV",8000000,IF(C12="LDPT",$O$2,0))))</f>
        <v>32000000</v>
      </c>
      <c r="H12" s="34">
        <f>ROUNDDOWN(G12*F12,-3)</f>
        <v>21818000</v>
      </c>
      <c r="I12" s="35"/>
      <c r="J12" s="34">
        <f>H12</f>
        <v>21818000</v>
      </c>
      <c r="K12" s="35"/>
      <c r="L12" s="10"/>
      <c r="N12" s="98"/>
      <c r="O12" s="98"/>
      <c r="Q12" s="49"/>
    </row>
    <row r="13" spans="1:17" ht="18" customHeight="1" x14ac:dyDescent="0.25">
      <c r="A13" s="31"/>
      <c r="B13" s="9" t="s">
        <v>183</v>
      </c>
      <c r="C13" s="31" t="s">
        <v>34</v>
      </c>
      <c r="D13" s="33">
        <v>3</v>
      </c>
      <c r="E13" s="33">
        <v>20</v>
      </c>
      <c r="F13" s="135">
        <f t="shared" ref="F13:F35" si="0">E13/22</f>
        <v>0.90909090909090906</v>
      </c>
      <c r="G13" s="119">
        <f>IF(C13="TVC",32000000,IF(C13="TV",16000000,IF(C13="KTV",8000000,IF(C13="LDPT",$O$2,0))))</f>
        <v>16000000</v>
      </c>
      <c r="H13" s="34">
        <f>ROUNDDOWN(G13*F13,-3)</f>
        <v>14545000</v>
      </c>
      <c r="I13" s="35"/>
      <c r="J13" s="34">
        <f>H13</f>
        <v>14545000</v>
      </c>
      <c r="K13" s="35"/>
      <c r="M13" s="10"/>
      <c r="Q13" s="21"/>
    </row>
    <row r="14" spans="1:17" ht="18" customHeight="1" x14ac:dyDescent="0.25">
      <c r="A14" s="31"/>
      <c r="B14" s="9" t="s">
        <v>194</v>
      </c>
      <c r="C14" s="31" t="s">
        <v>35</v>
      </c>
      <c r="D14" s="33">
        <v>5</v>
      </c>
      <c r="E14" s="33">
        <v>45</v>
      </c>
      <c r="F14" s="135">
        <f t="shared" si="0"/>
        <v>2.0454545454545454</v>
      </c>
      <c r="G14" s="119">
        <f>IF(C14="TVC",32000000,IF(C14="TV",16000000,IF(C14="KTV",8000000,IF(C14="LDPT",$O$2,0))))</f>
        <v>8000000</v>
      </c>
      <c r="H14" s="34">
        <f>ROUNDDOWN(G14*F14,-3)</f>
        <v>16363000</v>
      </c>
      <c r="I14" s="35"/>
      <c r="J14" s="34">
        <f>H14</f>
        <v>16363000</v>
      </c>
      <c r="K14" s="35"/>
      <c r="M14" s="10"/>
      <c r="Q14" s="21"/>
    </row>
    <row r="15" spans="1:17" s="16" customFormat="1" ht="31.5" x14ac:dyDescent="0.25">
      <c r="A15" s="38" t="s">
        <v>107</v>
      </c>
      <c r="B15" s="100" t="s">
        <v>220</v>
      </c>
      <c r="C15" s="38"/>
      <c r="D15" s="41"/>
      <c r="E15" s="41"/>
      <c r="F15" s="135">
        <f t="shared" si="0"/>
        <v>0</v>
      </c>
      <c r="G15" s="145"/>
      <c r="H15" s="41">
        <f>SUBTOTAL(9,H16:H30)</f>
        <v>172357000</v>
      </c>
      <c r="I15" s="41">
        <f>SUBTOTAL(9,I16:I30)</f>
        <v>0</v>
      </c>
      <c r="J15" s="41">
        <f>SUBTOTAL(9,J16:J30)</f>
        <v>172357000</v>
      </c>
      <c r="K15" s="41">
        <f>SUBTOTAL(9,K16:K30)</f>
        <v>0</v>
      </c>
      <c r="N15" s="98"/>
      <c r="O15" s="98"/>
      <c r="Q15" s="49"/>
    </row>
    <row r="16" spans="1:17" ht="18" customHeight="1" x14ac:dyDescent="0.25">
      <c r="A16" s="38" t="s">
        <v>109</v>
      </c>
      <c r="B16" s="76" t="s">
        <v>215</v>
      </c>
      <c r="C16" s="66"/>
      <c r="D16" s="99"/>
      <c r="E16" s="99"/>
      <c r="F16" s="135">
        <f t="shared" si="0"/>
        <v>0</v>
      </c>
      <c r="G16" s="146"/>
      <c r="H16" s="99">
        <f>SUBTOTAL(9,H17:H18)</f>
        <v>52362000</v>
      </c>
      <c r="I16" s="99">
        <f>SUBTOTAL(9,I17:I18)</f>
        <v>0</v>
      </c>
      <c r="J16" s="99">
        <f>SUBTOTAL(9,J17:J18)</f>
        <v>52362000</v>
      </c>
      <c r="K16" s="99">
        <f>SUBTOTAL(9,K17:K18)</f>
        <v>0</v>
      </c>
      <c r="M16" s="10"/>
      <c r="Q16" s="21"/>
    </row>
    <row r="17" spans="1:17" ht="18" customHeight="1" x14ac:dyDescent="0.25">
      <c r="A17" s="31"/>
      <c r="B17" s="9" t="s">
        <v>113</v>
      </c>
      <c r="C17" s="31" t="s">
        <v>11</v>
      </c>
      <c r="D17" s="33">
        <v>1</v>
      </c>
      <c r="E17" s="33">
        <v>20</v>
      </c>
      <c r="F17" s="135">
        <f>E17/22</f>
        <v>0.90909090909090906</v>
      </c>
      <c r="G17" s="119">
        <f>IF(C17="TVC",32000000,IF(C17="TV",16000000,IF(C17="KTV",8000000,IF(C17="LDPT",$O$2,0))))</f>
        <v>32000000</v>
      </c>
      <c r="H17" s="34">
        <f>ROUNDDOWN(G17*F17,-3)</f>
        <v>29090000</v>
      </c>
      <c r="I17" s="35"/>
      <c r="J17" s="34">
        <f>H17</f>
        <v>29090000</v>
      </c>
      <c r="K17" s="35"/>
      <c r="M17" s="10"/>
      <c r="Q17" s="21"/>
    </row>
    <row r="18" spans="1:17" ht="18" customHeight="1" x14ac:dyDescent="0.25">
      <c r="A18" s="31"/>
      <c r="B18" s="9" t="s">
        <v>183</v>
      </c>
      <c r="C18" s="31" t="s">
        <v>34</v>
      </c>
      <c r="D18" s="33">
        <v>4</v>
      </c>
      <c r="E18" s="33">
        <v>32</v>
      </c>
      <c r="F18" s="135">
        <f t="shared" si="0"/>
        <v>1.4545454545454546</v>
      </c>
      <c r="G18" s="119">
        <f>IF(C18="TVC",32000000,IF(C18="TV",16000000,IF(C18="KTV",8000000,IF(C18="LDPT",$O$2,0))))</f>
        <v>16000000</v>
      </c>
      <c r="H18" s="34">
        <f>ROUNDDOWN(G18*F18,-3)</f>
        <v>23272000</v>
      </c>
      <c r="I18" s="35"/>
      <c r="J18" s="34">
        <f>H18</f>
        <v>23272000</v>
      </c>
      <c r="K18" s="35"/>
      <c r="M18" s="10"/>
      <c r="Q18" s="21"/>
    </row>
    <row r="19" spans="1:17" ht="18" customHeight="1" x14ac:dyDescent="0.25">
      <c r="A19" s="38" t="s">
        <v>110</v>
      </c>
      <c r="B19" s="76" t="s">
        <v>216</v>
      </c>
      <c r="C19" s="66"/>
      <c r="D19" s="99"/>
      <c r="E19" s="99"/>
      <c r="F19" s="135">
        <f t="shared" si="0"/>
        <v>0</v>
      </c>
      <c r="G19" s="146"/>
      <c r="H19" s="99">
        <f>SUBTOTAL(9,H20:H22)</f>
        <v>40725000</v>
      </c>
      <c r="I19" s="99">
        <f>SUBTOTAL(9,I20:I22)</f>
        <v>0</v>
      </c>
      <c r="J19" s="99">
        <f>SUBTOTAL(9,J20:J22)</f>
        <v>40725000</v>
      </c>
      <c r="K19" s="99">
        <f>SUBTOTAL(9,K20:K22)</f>
        <v>0</v>
      </c>
      <c r="Q19" s="21"/>
    </row>
    <row r="20" spans="1:17" ht="18" customHeight="1" x14ac:dyDescent="0.25">
      <c r="A20" s="31"/>
      <c r="B20" s="9" t="s">
        <v>113</v>
      </c>
      <c r="C20" s="31" t="s">
        <v>11</v>
      </c>
      <c r="D20" s="33">
        <v>1</v>
      </c>
      <c r="E20" s="33">
        <v>10</v>
      </c>
      <c r="F20" s="135">
        <f t="shared" si="0"/>
        <v>0.45454545454545453</v>
      </c>
      <c r="G20" s="119">
        <f>IF(C20="TVC",32000000,IF(C20="TV",16000000,IF(C20="KTV",8000000,IF(C20="LDPT",$O$2,0))))</f>
        <v>32000000</v>
      </c>
      <c r="H20" s="34">
        <f>ROUNDDOWN(G20*F20,-3)</f>
        <v>14545000</v>
      </c>
      <c r="I20" s="35"/>
      <c r="J20" s="34">
        <f>H20</f>
        <v>14545000</v>
      </c>
      <c r="K20" s="35"/>
      <c r="M20" s="10"/>
      <c r="Q20" s="21"/>
    </row>
    <row r="21" spans="1:17" ht="18" customHeight="1" x14ac:dyDescent="0.25">
      <c r="A21" s="31"/>
      <c r="B21" s="9" t="s">
        <v>115</v>
      </c>
      <c r="C21" s="31" t="s">
        <v>34</v>
      </c>
      <c r="D21" s="33">
        <v>1</v>
      </c>
      <c r="E21" s="33">
        <v>18</v>
      </c>
      <c r="F21" s="135">
        <f t="shared" si="0"/>
        <v>0.81818181818181823</v>
      </c>
      <c r="G21" s="119">
        <f>IF(C21="TVC",32000000,IF(C21="TV",16000000,IF(C21="KTV",8000000,IF(C21="LDPT",$O$2,0))))</f>
        <v>16000000</v>
      </c>
      <c r="H21" s="34">
        <f>ROUNDDOWN(G21*F21,-3)</f>
        <v>13090000</v>
      </c>
      <c r="I21" s="35"/>
      <c r="J21" s="34">
        <f t="shared" ref="J21:J26" si="1">H21</f>
        <v>13090000</v>
      </c>
      <c r="K21" s="35"/>
      <c r="M21" s="10"/>
      <c r="Q21" s="21"/>
    </row>
    <row r="22" spans="1:17" ht="18" customHeight="1" x14ac:dyDescent="0.25">
      <c r="A22" s="31"/>
      <c r="B22" s="9" t="s">
        <v>194</v>
      </c>
      <c r="C22" s="31" t="s">
        <v>35</v>
      </c>
      <c r="D22" s="33">
        <v>3</v>
      </c>
      <c r="E22" s="33">
        <v>36</v>
      </c>
      <c r="F22" s="135">
        <f t="shared" si="0"/>
        <v>1.6363636363636365</v>
      </c>
      <c r="G22" s="119">
        <f>IF(C22="TVC",32000000,IF(C22="TV",16000000,IF(C22="KTV",8000000,IF(C22="LDPT",$O$2,0))))</f>
        <v>8000000</v>
      </c>
      <c r="H22" s="34">
        <f>ROUNDDOWN(G22*F22,-3)</f>
        <v>13090000</v>
      </c>
      <c r="I22" s="35"/>
      <c r="J22" s="34">
        <f t="shared" si="1"/>
        <v>13090000</v>
      </c>
      <c r="K22" s="35"/>
      <c r="Q22" s="21"/>
    </row>
    <row r="23" spans="1:17" ht="18" customHeight="1" x14ac:dyDescent="0.25">
      <c r="A23" s="38" t="s">
        <v>111</v>
      </c>
      <c r="B23" s="76" t="s">
        <v>180</v>
      </c>
      <c r="C23" s="66"/>
      <c r="D23" s="99"/>
      <c r="E23" s="99"/>
      <c r="F23" s="135">
        <f t="shared" si="0"/>
        <v>0</v>
      </c>
      <c r="G23" s="146"/>
      <c r="H23" s="99">
        <f>SUBTOTAL(9,H24:H26)</f>
        <v>42544000</v>
      </c>
      <c r="I23" s="99">
        <f>SUBTOTAL(9,I24:I26)</f>
        <v>0</v>
      </c>
      <c r="J23" s="99">
        <f>SUBTOTAL(9,J24:J26)</f>
        <v>42544000</v>
      </c>
      <c r="K23" s="99">
        <f>SUBTOTAL(9,K24:K26)</f>
        <v>0</v>
      </c>
      <c r="Q23" s="21"/>
    </row>
    <row r="24" spans="1:17" ht="18" customHeight="1" x14ac:dyDescent="0.25">
      <c r="A24" s="31"/>
      <c r="B24" s="9" t="s">
        <v>113</v>
      </c>
      <c r="C24" s="31" t="s">
        <v>11</v>
      </c>
      <c r="D24" s="33">
        <v>1</v>
      </c>
      <c r="E24" s="33">
        <v>8</v>
      </c>
      <c r="F24" s="135">
        <f>E24/22</f>
        <v>0.36363636363636365</v>
      </c>
      <c r="G24" s="119">
        <f>IF(C24="TVC",32000000,IF(C24="TV",16000000,IF(C24="KTV",8000000,IF(C24="LDPT",$O$2,0))))</f>
        <v>32000000</v>
      </c>
      <c r="H24" s="34">
        <f>ROUNDDOWN(G24*F24,-3)</f>
        <v>11636000</v>
      </c>
      <c r="I24" s="35"/>
      <c r="J24" s="34">
        <f>H24</f>
        <v>11636000</v>
      </c>
      <c r="K24" s="35"/>
      <c r="M24" s="10"/>
      <c r="Q24" s="21"/>
    </row>
    <row r="25" spans="1:17" ht="18" customHeight="1" x14ac:dyDescent="0.25">
      <c r="A25" s="31"/>
      <c r="B25" s="9" t="s">
        <v>183</v>
      </c>
      <c r="C25" s="31" t="s">
        <v>34</v>
      </c>
      <c r="D25" s="33">
        <v>2</v>
      </c>
      <c r="E25" s="33">
        <v>20</v>
      </c>
      <c r="F25" s="135">
        <f t="shared" si="0"/>
        <v>0.90909090909090906</v>
      </c>
      <c r="G25" s="119">
        <f>IF(C25="TVC",32000000,IF(C25="TV",16000000,IF(C25="KTV",8000000,IF(C25="LDPT",$O$2,0))))</f>
        <v>16000000</v>
      </c>
      <c r="H25" s="34">
        <f>ROUNDDOWN(G25*F25,-3)</f>
        <v>14545000</v>
      </c>
      <c r="I25" s="35"/>
      <c r="J25" s="34">
        <f t="shared" si="1"/>
        <v>14545000</v>
      </c>
      <c r="K25" s="35"/>
      <c r="Q25" s="21"/>
    </row>
    <row r="26" spans="1:17" ht="18" customHeight="1" x14ac:dyDescent="0.25">
      <c r="A26" s="31"/>
      <c r="B26" s="9" t="s">
        <v>194</v>
      </c>
      <c r="C26" s="31" t="s">
        <v>35</v>
      </c>
      <c r="D26" s="33">
        <v>2</v>
      </c>
      <c r="E26" s="33">
        <v>45</v>
      </c>
      <c r="F26" s="135">
        <f t="shared" si="0"/>
        <v>2.0454545454545454</v>
      </c>
      <c r="G26" s="119">
        <f>IF(C26="TVC",32000000,IF(C26="TV",16000000,IF(C26="KTV",8000000,IF(C26="LDPT",$O$2,0))))</f>
        <v>8000000</v>
      </c>
      <c r="H26" s="34">
        <f>ROUNDDOWN(G26*F26,-3)</f>
        <v>16363000</v>
      </c>
      <c r="I26" s="35"/>
      <c r="J26" s="34">
        <f t="shared" si="1"/>
        <v>16363000</v>
      </c>
      <c r="K26" s="35"/>
      <c r="Q26" s="21"/>
    </row>
    <row r="27" spans="1:17" ht="18" customHeight="1" x14ac:dyDescent="0.25">
      <c r="A27" s="38" t="s">
        <v>218</v>
      </c>
      <c r="B27" s="76" t="s">
        <v>219</v>
      </c>
      <c r="C27" s="66"/>
      <c r="D27" s="99"/>
      <c r="E27" s="99"/>
      <c r="F27" s="135">
        <f>E27/22</f>
        <v>0</v>
      </c>
      <c r="G27" s="146"/>
      <c r="H27" s="99">
        <f>SUBTOTAL(9,H28:H30)</f>
        <v>36726000</v>
      </c>
      <c r="I27" s="99">
        <f>SUBTOTAL(9,I28:I30)</f>
        <v>0</v>
      </c>
      <c r="J27" s="99">
        <f>SUBTOTAL(9,J28:J30)</f>
        <v>36726000</v>
      </c>
      <c r="K27" s="99">
        <f>SUBTOTAL(9,K28:K30)</f>
        <v>0</v>
      </c>
      <c r="Q27" s="21"/>
    </row>
    <row r="28" spans="1:17" ht="18" customHeight="1" x14ac:dyDescent="0.25">
      <c r="A28" s="31"/>
      <c r="B28" s="9" t="s">
        <v>115</v>
      </c>
      <c r="C28" s="31" t="s">
        <v>34</v>
      </c>
      <c r="D28" s="33">
        <v>1</v>
      </c>
      <c r="E28" s="33">
        <v>8</v>
      </c>
      <c r="F28" s="135">
        <f>E28/22</f>
        <v>0.36363636363636365</v>
      </c>
      <c r="G28" s="119">
        <f>IF(C28="TVC",32000000,IF(C28="TV",16000000,IF(C28="KTV",8000000,IF(C28="LDPT",$O$2,0))))</f>
        <v>16000000</v>
      </c>
      <c r="H28" s="34">
        <f>ROUNDDOWN(G28*F28,-3)</f>
        <v>5818000</v>
      </c>
      <c r="I28" s="35"/>
      <c r="J28" s="34">
        <f>H28</f>
        <v>5818000</v>
      </c>
      <c r="K28" s="35"/>
      <c r="Q28" s="21"/>
    </row>
    <row r="29" spans="1:17" ht="18" customHeight="1" x14ac:dyDescent="0.25">
      <c r="A29" s="31"/>
      <c r="B29" s="9" t="s">
        <v>183</v>
      </c>
      <c r="C29" s="31" t="s">
        <v>34</v>
      </c>
      <c r="D29" s="33">
        <v>2</v>
      </c>
      <c r="E29" s="33">
        <v>20</v>
      </c>
      <c r="F29" s="135">
        <f>E29/22</f>
        <v>0.90909090909090906</v>
      </c>
      <c r="G29" s="119">
        <f>IF(C29="TVC",32000000,IF(C29="TV",16000000,IF(C29="KTV",8000000,IF(C29="LDPT",$O$2,0))))</f>
        <v>16000000</v>
      </c>
      <c r="H29" s="34">
        <f>ROUNDDOWN(G29*F29,-3)</f>
        <v>14545000</v>
      </c>
      <c r="I29" s="35"/>
      <c r="J29" s="34">
        <f>H29</f>
        <v>14545000</v>
      </c>
      <c r="K29" s="35"/>
      <c r="Q29" s="21"/>
    </row>
    <row r="30" spans="1:17" ht="18" customHeight="1" x14ac:dyDescent="0.25">
      <c r="A30" s="31"/>
      <c r="B30" s="9" t="s">
        <v>194</v>
      </c>
      <c r="C30" s="31" t="s">
        <v>35</v>
      </c>
      <c r="D30" s="33">
        <v>2</v>
      </c>
      <c r="E30" s="33">
        <v>45</v>
      </c>
      <c r="F30" s="135">
        <f>E30/22</f>
        <v>2.0454545454545454</v>
      </c>
      <c r="G30" s="119">
        <f>IF(C30="TVC",32000000,IF(C30="TV",16000000,IF(C30="KTV",8000000,IF(C30="LDPT",$O$2,0))))</f>
        <v>8000000</v>
      </c>
      <c r="H30" s="34">
        <f>ROUNDDOWN(G30*F30,-3)</f>
        <v>16363000</v>
      </c>
      <c r="I30" s="35"/>
      <c r="J30" s="34">
        <f>H30</f>
        <v>16363000</v>
      </c>
      <c r="K30" s="35"/>
      <c r="Q30" s="21"/>
    </row>
    <row r="31" spans="1:17" s="16" customFormat="1" ht="18" customHeight="1" x14ac:dyDescent="0.25">
      <c r="A31" s="38" t="s">
        <v>108</v>
      </c>
      <c r="B31" s="100" t="s">
        <v>217</v>
      </c>
      <c r="C31" s="38"/>
      <c r="D31" s="41"/>
      <c r="E31" s="41"/>
      <c r="F31" s="135">
        <f t="shared" si="0"/>
        <v>0</v>
      </c>
      <c r="G31" s="145"/>
      <c r="H31" s="41">
        <f>SUBTOTAL(9,H32:H35)</f>
        <v>49900000</v>
      </c>
      <c r="I31" s="41">
        <f>SUBTOTAL(9,I32:I35)</f>
        <v>0</v>
      </c>
      <c r="J31" s="41">
        <f>SUBTOTAL(9,J32:J35)</f>
        <v>49900000</v>
      </c>
      <c r="K31" s="41">
        <f>SUBTOTAL(9,K32:K35)</f>
        <v>0</v>
      </c>
      <c r="M31" s="98"/>
      <c r="N31" s="98"/>
      <c r="O31" s="98"/>
      <c r="Q31" s="49"/>
    </row>
    <row r="32" spans="1:17" ht="18" customHeight="1" x14ac:dyDescent="0.25">
      <c r="A32" s="31"/>
      <c r="B32" s="9" t="s">
        <v>116</v>
      </c>
      <c r="C32" s="31" t="s">
        <v>34</v>
      </c>
      <c r="D32" s="33">
        <v>1</v>
      </c>
      <c r="E32" s="33">
        <v>15</v>
      </c>
      <c r="F32" s="135">
        <f>E32/22</f>
        <v>0.68181818181818177</v>
      </c>
      <c r="G32" s="119">
        <f>IF(C32="TVC",32000000,IF(C32="TV",16000000,IF(C32="KTV",8000000,IF(C32="LDPT",$O$2,0))))</f>
        <v>16000000</v>
      </c>
      <c r="H32" s="34">
        <f>ROUNDDOWN(G32*F32,-3)</f>
        <v>10909000</v>
      </c>
      <c r="I32" s="35"/>
      <c r="J32" s="34">
        <f>H32</f>
        <v>10909000</v>
      </c>
      <c r="K32" s="35"/>
      <c r="Q32" s="21"/>
    </row>
    <row r="33" spans="1:17" ht="18" customHeight="1" x14ac:dyDescent="0.25">
      <c r="A33" s="31"/>
      <c r="B33" s="9" t="s">
        <v>183</v>
      </c>
      <c r="C33" s="31" t="s">
        <v>34</v>
      </c>
      <c r="D33" s="33">
        <v>3</v>
      </c>
      <c r="E33" s="33">
        <v>20</v>
      </c>
      <c r="F33" s="135">
        <f t="shared" si="0"/>
        <v>0.90909090909090906</v>
      </c>
      <c r="G33" s="119">
        <f>IF(C33="TVC",32000000,IF(C33="TV",16000000,IF(C33="KTV",8000000,IF(C33="LDPT",$O$2,0))))</f>
        <v>16000000</v>
      </c>
      <c r="H33" s="34">
        <f>ROUNDDOWN(G33*F33,-3)</f>
        <v>14545000</v>
      </c>
      <c r="I33" s="35"/>
      <c r="J33" s="34">
        <f>H33</f>
        <v>14545000</v>
      </c>
      <c r="K33" s="35"/>
      <c r="Q33" s="21"/>
    </row>
    <row r="34" spans="1:17" ht="18" customHeight="1" x14ac:dyDescent="0.25">
      <c r="A34" s="31"/>
      <c r="B34" s="9" t="s">
        <v>194</v>
      </c>
      <c r="C34" s="31" t="s">
        <v>35</v>
      </c>
      <c r="D34" s="33">
        <v>2</v>
      </c>
      <c r="E34" s="33">
        <v>45</v>
      </c>
      <c r="F34" s="135">
        <f t="shared" si="0"/>
        <v>2.0454545454545454</v>
      </c>
      <c r="G34" s="119">
        <f>IF(C34="TVC",32000000,IF(C34="TV",16000000,IF(C34="KTV",8000000,IF(C34="LDPT",$O$2,0))))</f>
        <v>8000000</v>
      </c>
      <c r="H34" s="34">
        <f>ROUNDDOWN(G34*F34,-3)</f>
        <v>16363000</v>
      </c>
      <c r="I34" s="35"/>
      <c r="J34" s="34">
        <f>H34</f>
        <v>16363000</v>
      </c>
      <c r="K34" s="35"/>
      <c r="Q34" s="21"/>
    </row>
    <row r="35" spans="1:17" ht="19.149999999999999" customHeight="1" x14ac:dyDescent="0.25">
      <c r="A35" s="31"/>
      <c r="B35" s="9" t="s">
        <v>181</v>
      </c>
      <c r="C35" s="31" t="s">
        <v>182</v>
      </c>
      <c r="D35" s="33">
        <v>3</v>
      </c>
      <c r="E35" s="33">
        <v>38</v>
      </c>
      <c r="F35" s="135">
        <f t="shared" si="0"/>
        <v>1.7272727272727273</v>
      </c>
      <c r="G35" s="119">
        <f>IF(C35="TVC",32000000,IF(C35="TV",16000000,IF(C35="KTV",8000000,IF(C35="LDPT",$O$2,0))))</f>
        <v>4680000</v>
      </c>
      <c r="H35" s="34">
        <f>ROUNDDOWN(G35*F35,-3)</f>
        <v>8083000</v>
      </c>
      <c r="I35" s="35"/>
      <c r="J35" s="34">
        <f>H35</f>
        <v>8083000</v>
      </c>
      <c r="K35" s="35"/>
      <c r="Q35" s="21"/>
    </row>
    <row r="36" spans="1:17" s="16" customFormat="1" ht="63" x14ac:dyDescent="0.25">
      <c r="A36" s="38" t="s">
        <v>112</v>
      </c>
      <c r="B36" s="100" t="s">
        <v>172</v>
      </c>
      <c r="C36" s="38"/>
      <c r="D36" s="41"/>
      <c r="E36" s="41"/>
      <c r="F36" s="134"/>
      <c r="G36" s="145"/>
      <c r="H36" s="41">
        <f>SUBTOTAL(9,H37:H38)</f>
        <v>83200000</v>
      </c>
      <c r="I36" s="41">
        <f>SUBTOTAL(9,I37:I38)</f>
        <v>0</v>
      </c>
      <c r="J36" s="41">
        <f>SUBTOTAL(9,J37:J38)</f>
        <v>83200000</v>
      </c>
      <c r="K36" s="42">
        <f>SUBTOTAL(9,K37:K38)</f>
        <v>0</v>
      </c>
      <c r="M36" s="98"/>
      <c r="N36" s="98"/>
      <c r="O36" s="98"/>
      <c r="Q36" s="49"/>
    </row>
    <row r="37" spans="1:17" ht="15.75" x14ac:dyDescent="0.25">
      <c r="A37" s="36"/>
      <c r="B37" s="9" t="s">
        <v>104</v>
      </c>
      <c r="C37" s="31" t="s">
        <v>174</v>
      </c>
      <c r="D37" s="33">
        <v>1</v>
      </c>
      <c r="E37" s="161">
        <v>0.2</v>
      </c>
      <c r="F37" s="135">
        <f>C2</f>
        <v>8</v>
      </c>
      <c r="G37" s="119">
        <v>40000000</v>
      </c>
      <c r="H37" s="34">
        <f>F37*G37*D37*E37</f>
        <v>64000000</v>
      </c>
      <c r="I37" s="35"/>
      <c r="J37" s="34">
        <f>H37</f>
        <v>64000000</v>
      </c>
      <c r="K37" s="35"/>
      <c r="Q37" s="21"/>
    </row>
    <row r="38" spans="1:17" ht="15.75" x14ac:dyDescent="0.25">
      <c r="A38" s="31"/>
      <c r="B38" s="9" t="s">
        <v>114</v>
      </c>
      <c r="C38" s="31" t="s">
        <v>33</v>
      </c>
      <c r="D38" s="33">
        <v>1</v>
      </c>
      <c r="E38" s="161">
        <v>0.2</v>
      </c>
      <c r="F38" s="135">
        <f>C2</f>
        <v>8</v>
      </c>
      <c r="G38" s="119">
        <v>12000000</v>
      </c>
      <c r="H38" s="34">
        <f>F38*G38*D38*E38</f>
        <v>19200000</v>
      </c>
      <c r="I38" s="35"/>
      <c r="J38" s="34">
        <f>H38</f>
        <v>19200000</v>
      </c>
      <c r="K38" s="35"/>
      <c r="Q38" s="21"/>
    </row>
    <row r="39" spans="1:17" ht="23.45" customHeight="1" x14ac:dyDescent="0.25">
      <c r="A39" s="120" t="s">
        <v>145</v>
      </c>
      <c r="B39" s="121" t="s">
        <v>197</v>
      </c>
      <c r="C39" s="122"/>
      <c r="D39" s="124">
        <f>SUBTOTAL(9,D40:D44)</f>
        <v>4</v>
      </c>
      <c r="E39" s="124"/>
      <c r="F39" s="154"/>
      <c r="G39" s="144"/>
      <c r="H39" s="124">
        <f>SUBTOTAL(9,H40:H44)</f>
        <v>77270000</v>
      </c>
      <c r="I39" s="124">
        <f>SUBTOTAL(9,I40:I44)</f>
        <v>0</v>
      </c>
      <c r="J39" s="124">
        <f>SUBTOTAL(9,J40:J44)</f>
        <v>77270000</v>
      </c>
      <c r="K39" s="124">
        <f>SUBTOTAL(9,K40:K44)</f>
        <v>0</v>
      </c>
      <c r="O39" s="26" t="s">
        <v>210</v>
      </c>
      <c r="P39" s="26" t="s">
        <v>211</v>
      </c>
      <c r="Q39" s="26" t="s">
        <v>212</v>
      </c>
    </row>
    <row r="40" spans="1:17" ht="15.75" x14ac:dyDescent="0.25">
      <c r="A40" s="31"/>
      <c r="B40" s="9" t="s">
        <v>147</v>
      </c>
      <c r="C40" s="31" t="s">
        <v>185</v>
      </c>
      <c r="D40" s="119">
        <v>1</v>
      </c>
      <c r="E40" s="119">
        <v>30</v>
      </c>
      <c r="F40" s="135">
        <f>E40/22</f>
        <v>1.3636363636363635</v>
      </c>
      <c r="G40" s="119">
        <v>15000000</v>
      </c>
      <c r="H40" s="34">
        <f>ROUNDDOWN(G40*D40*F40,-3)</f>
        <v>20454000</v>
      </c>
      <c r="I40" s="90"/>
      <c r="J40" s="34">
        <f>H40</f>
        <v>20454000</v>
      </c>
      <c r="K40" s="90"/>
      <c r="O40" s="114">
        <f>ROUND(($G40*12)/52*1.2,-3)</f>
        <v>4154000</v>
      </c>
      <c r="P40" s="114">
        <f>($G40/26)*1.3</f>
        <v>750000</v>
      </c>
      <c r="Q40" s="114">
        <f>($G40/26)/8*1.3</f>
        <v>93750</v>
      </c>
    </row>
    <row r="41" spans="1:17" ht="15.75" x14ac:dyDescent="0.25">
      <c r="A41" s="31"/>
      <c r="B41" s="9" t="s">
        <v>148</v>
      </c>
      <c r="C41" s="31" t="s">
        <v>185</v>
      </c>
      <c r="D41" s="119">
        <v>1</v>
      </c>
      <c r="E41" s="119">
        <v>20</v>
      </c>
      <c r="F41" s="135">
        <f>E41/22</f>
        <v>0.90909090909090906</v>
      </c>
      <c r="G41" s="119">
        <v>20000000</v>
      </c>
      <c r="H41" s="34">
        <f>ROUNDDOWN(G41*D41*F41,-3)</f>
        <v>18181000</v>
      </c>
      <c r="I41" s="90"/>
      <c r="J41" s="34">
        <f>H41</f>
        <v>18181000</v>
      </c>
      <c r="K41" s="90"/>
      <c r="O41" s="114">
        <f>ROUND(($G41*12)/52*1.2,-3)</f>
        <v>5538000</v>
      </c>
      <c r="P41" s="114">
        <f>($G41/26)*1.3</f>
        <v>1000000</v>
      </c>
      <c r="Q41" s="114">
        <f>($G41/26)/8*1.3</f>
        <v>125000</v>
      </c>
    </row>
    <row r="42" spans="1:17" ht="15.75" x14ac:dyDescent="0.25">
      <c r="A42" s="31"/>
      <c r="B42" s="9" t="s">
        <v>208</v>
      </c>
      <c r="C42" s="31" t="s">
        <v>185</v>
      </c>
      <c r="D42" s="119">
        <v>1</v>
      </c>
      <c r="E42" s="119">
        <v>15</v>
      </c>
      <c r="F42" s="135">
        <f>E42/22</f>
        <v>0.68181818181818177</v>
      </c>
      <c r="G42" s="119">
        <v>30000000</v>
      </c>
      <c r="H42" s="34">
        <f>ROUNDDOWN(G42*D42*F42,-3)</f>
        <v>20454000</v>
      </c>
      <c r="I42" s="90"/>
      <c r="J42" s="34">
        <f>H42</f>
        <v>20454000</v>
      </c>
      <c r="K42" s="90"/>
      <c r="O42" s="114">
        <f>ROUND(($G42*12)/52*1.2,-3)</f>
        <v>8308000</v>
      </c>
      <c r="P42" s="114">
        <f>($G42/26)*1.3</f>
        <v>1500000</v>
      </c>
      <c r="Q42" s="114">
        <f>($G42/26)/8*1.3</f>
        <v>187500</v>
      </c>
    </row>
    <row r="43" spans="1:17" ht="15.75" x14ac:dyDescent="0.25">
      <c r="A43" s="31"/>
      <c r="B43" s="9" t="s">
        <v>209</v>
      </c>
      <c r="C43" s="31" t="s">
        <v>185</v>
      </c>
      <c r="D43" s="119">
        <v>1</v>
      </c>
      <c r="E43" s="119">
        <v>10</v>
      </c>
      <c r="F43" s="135">
        <f>E43/22</f>
        <v>0.45454545454545453</v>
      </c>
      <c r="G43" s="119">
        <v>40000000</v>
      </c>
      <c r="H43" s="34">
        <f>ROUNDDOWN(G43*D43*F43,-3)</f>
        <v>18181000</v>
      </c>
      <c r="I43" s="90"/>
      <c r="J43" s="34">
        <f>H43</f>
        <v>18181000</v>
      </c>
      <c r="K43" s="90"/>
      <c r="O43" s="114">
        <f>ROUND(($G43*12)/52*1.2,-3)</f>
        <v>11077000</v>
      </c>
      <c r="P43" s="114">
        <f>($G43/26)*1.3</f>
        <v>2000000</v>
      </c>
      <c r="Q43" s="114">
        <f>($G43/26)/8*1.3</f>
        <v>250000</v>
      </c>
    </row>
    <row r="44" spans="1:17" ht="15.75" x14ac:dyDescent="0.25">
      <c r="A44" s="31"/>
      <c r="B44" s="9" t="s">
        <v>67</v>
      </c>
      <c r="C44" s="31"/>
      <c r="D44" s="119"/>
      <c r="E44" s="119"/>
      <c r="F44" s="135"/>
      <c r="G44" s="119"/>
      <c r="H44" s="34">
        <f>ROUNDDOWN(G44*D44*F44,-3)</f>
        <v>0</v>
      </c>
      <c r="I44" s="90"/>
      <c r="J44" s="34">
        <f>H44</f>
        <v>0</v>
      </c>
      <c r="K44" s="90"/>
      <c r="Q44" s="21"/>
    </row>
    <row r="45" spans="1:17" ht="23.45" customHeight="1" x14ac:dyDescent="0.25">
      <c r="A45" s="120" t="s">
        <v>146</v>
      </c>
      <c r="B45" s="121" t="s">
        <v>198</v>
      </c>
      <c r="C45" s="122"/>
      <c r="D45" s="124">
        <f>SUBTOTAL(9,D46:D48)</f>
        <v>1</v>
      </c>
      <c r="E45" s="124"/>
      <c r="F45" s="154"/>
      <c r="G45" s="144"/>
      <c r="H45" s="124">
        <f>SUBTOTAL(9,H46:H48)</f>
        <v>50000000</v>
      </c>
      <c r="I45" s="124">
        <f>SUBTOTAL(9,I46:I48)</f>
        <v>0</v>
      </c>
      <c r="J45" s="124">
        <f>SUBTOTAL(9,J46:J48)</f>
        <v>50000000</v>
      </c>
      <c r="K45" s="124">
        <f>SUBTOTAL(9,K46:K48)</f>
        <v>0</v>
      </c>
      <c r="Q45" s="21"/>
    </row>
    <row r="46" spans="1:17" ht="15.75" x14ac:dyDescent="0.25">
      <c r="A46" s="31"/>
      <c r="B46" s="9" t="s">
        <v>186</v>
      </c>
      <c r="C46" s="31" t="s">
        <v>187</v>
      </c>
      <c r="D46" s="119">
        <v>1</v>
      </c>
      <c r="E46" s="119">
        <v>15</v>
      </c>
      <c r="F46" s="135">
        <f>E46/22</f>
        <v>0.68181818181818177</v>
      </c>
      <c r="G46" s="119">
        <v>50000000</v>
      </c>
      <c r="H46" s="34">
        <f>G46</f>
        <v>50000000</v>
      </c>
      <c r="I46" s="90"/>
      <c r="J46" s="34">
        <f>H46</f>
        <v>50000000</v>
      </c>
      <c r="K46" s="90"/>
      <c r="P46" s="15"/>
      <c r="Q46" s="15"/>
    </row>
    <row r="47" spans="1:17" ht="15.75" x14ac:dyDescent="0.25">
      <c r="A47" s="31"/>
      <c r="B47" s="9"/>
      <c r="C47" s="31"/>
      <c r="D47" s="119"/>
      <c r="E47" s="119"/>
      <c r="F47" s="135"/>
      <c r="G47" s="119"/>
      <c r="H47" s="34">
        <f>ROUNDDOWN(G47*D47*F47,-3)</f>
        <v>0</v>
      </c>
      <c r="I47" s="90"/>
      <c r="J47" s="34">
        <f>H47</f>
        <v>0</v>
      </c>
      <c r="K47" s="90"/>
      <c r="P47" s="15"/>
      <c r="Q47" s="15"/>
    </row>
    <row r="48" spans="1:17" ht="15.75" x14ac:dyDescent="0.25">
      <c r="A48" s="31"/>
      <c r="B48" s="9" t="s">
        <v>67</v>
      </c>
      <c r="C48" s="31"/>
      <c r="D48" s="119"/>
      <c r="E48" s="119"/>
      <c r="F48" s="135"/>
      <c r="G48" s="119"/>
      <c r="H48" s="34">
        <f>ROUNDDOWN(G48*D48*F48,-3)</f>
        <v>0</v>
      </c>
      <c r="I48" s="90"/>
      <c r="J48" s="34">
        <f>H48</f>
        <v>0</v>
      </c>
      <c r="K48" s="90"/>
      <c r="P48" s="15"/>
      <c r="Q48" s="15"/>
    </row>
    <row r="49" spans="1:17" ht="33.6" customHeight="1" x14ac:dyDescent="0.25">
      <c r="A49" s="94">
        <v>2</v>
      </c>
      <c r="B49" s="210" t="s">
        <v>20</v>
      </c>
      <c r="C49" s="210"/>
      <c r="D49" s="210"/>
      <c r="E49" s="130"/>
      <c r="F49" s="155"/>
      <c r="G49" s="143"/>
      <c r="H49" s="97">
        <f>SUBTOTAL(9,H50:H67)</f>
        <v>0</v>
      </c>
      <c r="I49" s="97">
        <f>SUBTOTAL(9,I50:I67)</f>
        <v>0</v>
      </c>
      <c r="J49" s="97">
        <f>SUBTOTAL(9,J50:J67)</f>
        <v>0</v>
      </c>
      <c r="K49" s="97">
        <f>SUBTOTAL(9,K50:K67)</f>
        <v>0</v>
      </c>
      <c r="P49" s="15"/>
      <c r="Q49" s="15"/>
    </row>
    <row r="50" spans="1:17" ht="15.75" x14ac:dyDescent="0.25">
      <c r="A50" s="66" t="s">
        <v>118</v>
      </c>
      <c r="B50" s="69" t="s">
        <v>149</v>
      </c>
      <c r="C50" s="70"/>
      <c r="D50" s="69"/>
      <c r="E50" s="69"/>
      <c r="F50" s="136"/>
      <c r="G50" s="147"/>
      <c r="H50" s="86">
        <f>SUBTOTAL(9,H51:H54)</f>
        <v>0</v>
      </c>
      <c r="I50" s="86">
        <f>SUBTOTAL(9,I51:I54)</f>
        <v>0</v>
      </c>
      <c r="J50" s="86">
        <f>SUBTOTAL(9,J51:J54)</f>
        <v>0</v>
      </c>
      <c r="K50" s="86">
        <f>SUBTOTAL(9,K51:K54)</f>
        <v>0</v>
      </c>
      <c r="Q50" s="21"/>
    </row>
    <row r="51" spans="1:17" ht="15.75" x14ac:dyDescent="0.25">
      <c r="A51" s="38"/>
      <c r="B51" s="35" t="s">
        <v>158</v>
      </c>
      <c r="C51" s="39"/>
      <c r="D51" s="35"/>
      <c r="E51" s="35"/>
      <c r="F51" s="137"/>
      <c r="G51" s="90"/>
      <c r="H51" s="87"/>
      <c r="I51" s="88">
        <f>D51*G51</f>
        <v>0</v>
      </c>
      <c r="J51" s="89">
        <f>H51</f>
        <v>0</v>
      </c>
      <c r="K51" s="87"/>
      <c r="Q51" s="21"/>
    </row>
    <row r="52" spans="1:17" ht="15.75" x14ac:dyDescent="0.25">
      <c r="A52" s="38"/>
      <c r="B52" s="35" t="s">
        <v>158</v>
      </c>
      <c r="C52" s="39"/>
      <c r="D52" s="35"/>
      <c r="E52" s="35"/>
      <c r="F52" s="137"/>
      <c r="G52" s="90"/>
      <c r="H52" s="87"/>
      <c r="I52" s="88">
        <f>D52*G52</f>
        <v>0</v>
      </c>
      <c r="J52" s="89">
        <f>H52</f>
        <v>0</v>
      </c>
      <c r="K52" s="87"/>
      <c r="Q52" s="21"/>
    </row>
    <row r="53" spans="1:17" ht="15.75" x14ac:dyDescent="0.25">
      <c r="A53" s="38"/>
      <c r="B53" s="32" t="s">
        <v>67</v>
      </c>
      <c r="C53" s="39"/>
      <c r="D53" s="35"/>
      <c r="E53" s="35"/>
      <c r="F53" s="137"/>
      <c r="G53" s="90"/>
      <c r="H53" s="87"/>
      <c r="I53" s="88">
        <f>D53*G53</f>
        <v>0</v>
      </c>
      <c r="J53" s="89">
        <f>H53</f>
        <v>0</v>
      </c>
      <c r="K53" s="87"/>
      <c r="Q53" s="21"/>
    </row>
    <row r="54" spans="1:17" ht="15.75" x14ac:dyDescent="0.25">
      <c r="A54" s="38"/>
      <c r="B54" s="32" t="s">
        <v>67</v>
      </c>
      <c r="C54" s="39"/>
      <c r="D54" s="35"/>
      <c r="E54" s="35"/>
      <c r="F54" s="137"/>
      <c r="G54" s="90"/>
      <c r="H54" s="87"/>
      <c r="I54" s="88">
        <f>D54*G54</f>
        <v>0</v>
      </c>
      <c r="J54" s="89">
        <f>H54</f>
        <v>0</v>
      </c>
      <c r="K54" s="87"/>
      <c r="Q54" s="21"/>
    </row>
    <row r="55" spans="1:17" ht="15.75" x14ac:dyDescent="0.25">
      <c r="A55" s="66" t="s">
        <v>119</v>
      </c>
      <c r="B55" s="69" t="s">
        <v>69</v>
      </c>
      <c r="C55" s="70"/>
      <c r="D55" s="69"/>
      <c r="E55" s="69"/>
      <c r="F55" s="136"/>
      <c r="G55" s="147"/>
      <c r="H55" s="86">
        <f>SUBTOTAL(9,H56:H59)</f>
        <v>0</v>
      </c>
      <c r="I55" s="86">
        <f>SUBTOTAL(9,I56:I59)</f>
        <v>0</v>
      </c>
      <c r="J55" s="86">
        <f>SUBTOTAL(9,J56:J59)</f>
        <v>0</v>
      </c>
      <c r="K55" s="86">
        <f>SUBTOTAL(9,K56:K59)</f>
        <v>0</v>
      </c>
      <c r="Q55" s="21"/>
    </row>
    <row r="56" spans="1:17" ht="15.75" x14ac:dyDescent="0.25">
      <c r="A56" s="31"/>
      <c r="B56" s="35" t="s">
        <v>159</v>
      </c>
      <c r="C56" s="32"/>
      <c r="D56" s="35"/>
      <c r="E56" s="35"/>
      <c r="F56" s="137"/>
      <c r="G56" s="90"/>
      <c r="H56" s="73"/>
      <c r="I56" s="88">
        <f>D56*G56</f>
        <v>0</v>
      </c>
      <c r="J56" s="89">
        <f>H56</f>
        <v>0</v>
      </c>
      <c r="K56" s="73"/>
      <c r="Q56" s="21"/>
    </row>
    <row r="57" spans="1:17" ht="15.75" x14ac:dyDescent="0.25">
      <c r="A57" s="31"/>
      <c r="B57" s="35" t="s">
        <v>159</v>
      </c>
      <c r="C57" s="32"/>
      <c r="D57" s="35"/>
      <c r="E57" s="35"/>
      <c r="F57" s="137"/>
      <c r="G57" s="90"/>
      <c r="H57" s="73"/>
      <c r="I57" s="88">
        <f>D57*G57</f>
        <v>0</v>
      </c>
      <c r="J57" s="89">
        <f>H57</f>
        <v>0</v>
      </c>
      <c r="K57" s="73"/>
      <c r="Q57" s="21"/>
    </row>
    <row r="58" spans="1:17" ht="15.75" x14ac:dyDescent="0.25">
      <c r="A58" s="31"/>
      <c r="B58" s="32" t="s">
        <v>67</v>
      </c>
      <c r="C58" s="32"/>
      <c r="D58" s="35"/>
      <c r="E58" s="35"/>
      <c r="F58" s="137"/>
      <c r="G58" s="90"/>
      <c r="H58" s="73"/>
      <c r="I58" s="88"/>
      <c r="J58" s="89"/>
      <c r="K58" s="73"/>
      <c r="Q58" s="21"/>
    </row>
    <row r="59" spans="1:17" ht="15.75" x14ac:dyDescent="0.25">
      <c r="A59" s="31"/>
      <c r="B59" s="32" t="s">
        <v>67</v>
      </c>
      <c r="C59" s="32"/>
      <c r="D59" s="35"/>
      <c r="E59" s="35"/>
      <c r="F59" s="137"/>
      <c r="G59" s="90"/>
      <c r="H59" s="73"/>
      <c r="I59" s="88">
        <f>D59*G59</f>
        <v>0</v>
      </c>
      <c r="J59" s="89">
        <f>H59</f>
        <v>0</v>
      </c>
      <c r="K59" s="90"/>
      <c r="L59" s="43"/>
      <c r="Q59" s="21"/>
    </row>
    <row r="60" spans="1:17" ht="15.75" x14ac:dyDescent="0.25">
      <c r="A60" s="66" t="s">
        <v>120</v>
      </c>
      <c r="B60" s="69" t="s">
        <v>150</v>
      </c>
      <c r="C60" s="70"/>
      <c r="D60" s="69"/>
      <c r="E60" s="69"/>
      <c r="F60" s="136"/>
      <c r="G60" s="147"/>
      <c r="H60" s="86">
        <f>SUBTOTAL(9,H61:H63)</f>
        <v>0</v>
      </c>
      <c r="I60" s="86">
        <f>SUBTOTAL(9,I61:I63)</f>
        <v>0</v>
      </c>
      <c r="J60" s="86">
        <f>SUBTOTAL(9,J61:J63)</f>
        <v>0</v>
      </c>
      <c r="K60" s="86">
        <f>SUBTOTAL(9,K61:K63)</f>
        <v>0</v>
      </c>
      <c r="L60" s="43"/>
      <c r="Q60" s="21"/>
    </row>
    <row r="61" spans="1:17" ht="15.75" x14ac:dyDescent="0.25">
      <c r="A61" s="31"/>
      <c r="B61" s="35" t="s">
        <v>51</v>
      </c>
      <c r="C61" s="36" t="s">
        <v>54</v>
      </c>
      <c r="D61" s="35"/>
      <c r="E61" s="35"/>
      <c r="F61" s="137"/>
      <c r="G61" s="90"/>
      <c r="H61" s="90">
        <f>D61*G61</f>
        <v>0</v>
      </c>
      <c r="I61" s="89"/>
      <c r="J61" s="89">
        <f>H61</f>
        <v>0</v>
      </c>
      <c r="K61" s="90"/>
      <c r="L61" s="43"/>
      <c r="Q61" s="21"/>
    </row>
    <row r="62" spans="1:17" s="16" customFormat="1" ht="15.75" x14ac:dyDescent="0.25">
      <c r="A62" s="31"/>
      <c r="B62" s="35" t="s">
        <v>52</v>
      </c>
      <c r="C62" s="36" t="s">
        <v>55</v>
      </c>
      <c r="D62" s="35"/>
      <c r="E62" s="35"/>
      <c r="F62" s="137"/>
      <c r="G62" s="90"/>
      <c r="H62" s="90">
        <f>D62*G62</f>
        <v>0</v>
      </c>
      <c r="I62" s="89"/>
      <c r="J62" s="89">
        <f>H62</f>
        <v>0</v>
      </c>
      <c r="K62" s="90"/>
      <c r="L62" s="44"/>
      <c r="M62" s="15"/>
      <c r="N62" s="47"/>
      <c r="O62" s="15"/>
      <c r="Q62" s="21"/>
    </row>
    <row r="63" spans="1:17" ht="15.75" x14ac:dyDescent="0.25">
      <c r="A63" s="31"/>
      <c r="B63" s="35" t="s">
        <v>53</v>
      </c>
      <c r="C63" s="36" t="s">
        <v>56</v>
      </c>
      <c r="D63" s="35"/>
      <c r="E63" s="35"/>
      <c r="F63" s="137"/>
      <c r="G63" s="90"/>
      <c r="H63" s="90">
        <f>D63*G63</f>
        <v>0</v>
      </c>
      <c r="I63" s="89"/>
      <c r="J63" s="89">
        <f>H63</f>
        <v>0</v>
      </c>
      <c r="K63" s="90"/>
      <c r="L63" s="13"/>
      <c r="N63" s="48"/>
      <c r="Q63" s="21"/>
    </row>
    <row r="64" spans="1:17" ht="47.25" x14ac:dyDescent="0.25">
      <c r="A64" s="66" t="s">
        <v>151</v>
      </c>
      <c r="B64" s="76" t="s">
        <v>152</v>
      </c>
      <c r="C64" s="70"/>
      <c r="D64" s="69"/>
      <c r="E64" s="69"/>
      <c r="F64" s="136"/>
      <c r="G64" s="147"/>
      <c r="H64" s="86">
        <f>SUBTOTAL(9,H65:H67)</f>
        <v>0</v>
      </c>
      <c r="I64" s="86">
        <f>SUBTOTAL(9,I65:I67)</f>
        <v>0</v>
      </c>
      <c r="J64" s="86">
        <f>SUBTOTAL(9,J65:J67)</f>
        <v>0</v>
      </c>
      <c r="K64" s="86">
        <f>SUBTOTAL(9,K65:K67)</f>
        <v>0</v>
      </c>
      <c r="L64" s="13"/>
      <c r="N64" s="48"/>
      <c r="Q64" s="21"/>
    </row>
    <row r="65" spans="1:17" ht="15.75" x14ac:dyDescent="0.25">
      <c r="A65" s="31"/>
      <c r="B65" s="35"/>
      <c r="C65" s="36"/>
      <c r="D65" s="35"/>
      <c r="E65" s="35"/>
      <c r="F65" s="137"/>
      <c r="G65" s="90"/>
      <c r="H65" s="90">
        <f>D65*G65</f>
        <v>0</v>
      </c>
      <c r="I65" s="89"/>
      <c r="J65" s="89">
        <f>H65</f>
        <v>0</v>
      </c>
      <c r="K65" s="90"/>
      <c r="L65" s="13"/>
      <c r="N65" s="48"/>
      <c r="Q65" s="21"/>
    </row>
    <row r="66" spans="1:17" ht="15.75" x14ac:dyDescent="0.25">
      <c r="A66" s="31"/>
      <c r="B66" s="35"/>
      <c r="C66" s="36"/>
      <c r="D66" s="35"/>
      <c r="E66" s="35"/>
      <c r="F66" s="137"/>
      <c r="G66" s="90"/>
      <c r="H66" s="90">
        <f>D66*G66</f>
        <v>0</v>
      </c>
      <c r="I66" s="89"/>
      <c r="J66" s="89">
        <f>H66</f>
        <v>0</v>
      </c>
      <c r="K66" s="90"/>
      <c r="L66" s="13"/>
      <c r="N66" s="48"/>
      <c r="Q66" s="21"/>
    </row>
    <row r="67" spans="1:17" ht="15.75" x14ac:dyDescent="0.25">
      <c r="A67" s="31"/>
      <c r="B67" s="35"/>
      <c r="C67" s="36"/>
      <c r="D67" s="35"/>
      <c r="E67" s="35"/>
      <c r="F67" s="137"/>
      <c r="G67" s="90"/>
      <c r="H67" s="90">
        <f>D67*G67</f>
        <v>0</v>
      </c>
      <c r="I67" s="89"/>
      <c r="J67" s="89">
        <f>H67</f>
        <v>0</v>
      </c>
      <c r="K67" s="90"/>
      <c r="L67" s="13"/>
      <c r="N67" s="48"/>
      <c r="Q67" s="21"/>
    </row>
    <row r="68" spans="1:17" ht="20.45" customHeight="1" x14ac:dyDescent="0.25">
      <c r="A68" s="94">
        <v>3</v>
      </c>
      <c r="B68" s="95" t="s">
        <v>121</v>
      </c>
      <c r="C68" s="95"/>
      <c r="D68" s="95"/>
      <c r="E68" s="95"/>
      <c r="F68" s="156"/>
      <c r="G68" s="143"/>
      <c r="H68" s="97">
        <f>SUBTOTAL(9,H69:H72)</f>
        <v>0</v>
      </c>
      <c r="I68" s="97">
        <f>SUBTOTAL(9,I69:I72)</f>
        <v>0</v>
      </c>
      <c r="J68" s="97">
        <f>SUBTOTAL(9,J69:J72)</f>
        <v>0</v>
      </c>
      <c r="K68" s="97">
        <f>SUBTOTAL(9,K69:K72)</f>
        <v>0</v>
      </c>
      <c r="N68" s="48"/>
      <c r="Q68" s="21"/>
    </row>
    <row r="69" spans="1:17" ht="15.75" x14ac:dyDescent="0.25">
      <c r="A69" s="31"/>
      <c r="B69" s="35" t="s">
        <v>50</v>
      </c>
      <c r="C69" s="31" t="s">
        <v>49</v>
      </c>
      <c r="D69" s="62"/>
      <c r="E69" s="62"/>
      <c r="F69" s="138"/>
      <c r="G69" s="91"/>
      <c r="H69" s="90">
        <f>D69*G69</f>
        <v>0</v>
      </c>
      <c r="I69" s="71"/>
      <c r="J69" s="71">
        <f>H69</f>
        <v>0</v>
      </c>
      <c r="K69" s="71"/>
      <c r="M69" s="51"/>
      <c r="N69" s="63"/>
      <c r="O69" s="51"/>
      <c r="Q69" s="21"/>
    </row>
    <row r="70" spans="1:17" ht="31.5" x14ac:dyDescent="0.25">
      <c r="A70" s="31"/>
      <c r="B70" s="35" t="s">
        <v>70</v>
      </c>
      <c r="C70" s="31" t="s">
        <v>72</v>
      </c>
      <c r="D70" s="62"/>
      <c r="E70" s="62"/>
      <c r="F70" s="138"/>
      <c r="G70" s="91"/>
      <c r="H70" s="90">
        <f>D70*G70</f>
        <v>0</v>
      </c>
      <c r="I70" s="71"/>
      <c r="J70" s="71">
        <f>H70</f>
        <v>0</v>
      </c>
      <c r="K70" s="71"/>
      <c r="M70" s="51"/>
      <c r="N70" s="63"/>
      <c r="O70" s="51"/>
      <c r="Q70" s="21"/>
    </row>
    <row r="71" spans="1:17" ht="15.75" x14ac:dyDescent="0.25">
      <c r="A71" s="31"/>
      <c r="B71" s="35" t="s">
        <v>134</v>
      </c>
      <c r="C71" s="31" t="s">
        <v>95</v>
      </c>
      <c r="D71" s="62"/>
      <c r="E71" s="62"/>
      <c r="F71" s="138"/>
      <c r="G71" s="91"/>
      <c r="H71" s="90">
        <f>D71*G71</f>
        <v>0</v>
      </c>
      <c r="I71" s="71"/>
      <c r="J71" s="71">
        <f>H71</f>
        <v>0</v>
      </c>
      <c r="K71" s="71"/>
      <c r="M71" s="51"/>
      <c r="N71" s="63"/>
      <c r="O71" s="51"/>
      <c r="Q71" s="21"/>
    </row>
    <row r="72" spans="1:17" ht="15.75" x14ac:dyDescent="0.25">
      <c r="A72" s="31"/>
      <c r="B72" s="35" t="s">
        <v>135</v>
      </c>
      <c r="C72" s="31" t="s">
        <v>71</v>
      </c>
      <c r="D72" s="62"/>
      <c r="E72" s="62"/>
      <c r="F72" s="138"/>
      <c r="G72" s="91"/>
      <c r="H72" s="90">
        <f>D72*G72</f>
        <v>0</v>
      </c>
      <c r="I72" s="71"/>
      <c r="J72" s="71">
        <f>H72</f>
        <v>0</v>
      </c>
      <c r="K72" s="71"/>
      <c r="M72" s="51"/>
      <c r="N72" s="63"/>
      <c r="O72" s="51"/>
      <c r="Q72" s="21"/>
    </row>
    <row r="73" spans="1:17" ht="22.9" customHeight="1" x14ac:dyDescent="0.25">
      <c r="A73" s="94">
        <v>4</v>
      </c>
      <c r="B73" s="95" t="s">
        <v>22</v>
      </c>
      <c r="C73" s="95"/>
      <c r="D73" s="95"/>
      <c r="E73" s="95"/>
      <c r="F73" s="156"/>
      <c r="G73" s="143"/>
      <c r="H73" s="97">
        <f>H74+H75+H79+H83+H93+H96</f>
        <v>2010000</v>
      </c>
      <c r="I73" s="97">
        <f>I74+I75+I79+I83+I93+I96</f>
        <v>0</v>
      </c>
      <c r="J73" s="97">
        <f>J74+J75+J79+J83+J93+J96</f>
        <v>2010000</v>
      </c>
      <c r="K73" s="97">
        <f>K74+K75+K79+K83+K93+K96</f>
        <v>0</v>
      </c>
      <c r="Q73" s="21"/>
    </row>
    <row r="74" spans="1:17" s="11" customFormat="1" ht="31.5" x14ac:dyDescent="0.25">
      <c r="A74" s="66" t="s">
        <v>122</v>
      </c>
      <c r="B74" s="76" t="s">
        <v>136</v>
      </c>
      <c r="C74" s="66" t="s">
        <v>75</v>
      </c>
      <c r="D74" s="77">
        <v>1</v>
      </c>
      <c r="E74" s="77"/>
      <c r="F74" s="157"/>
      <c r="G74" s="78"/>
      <c r="H74" s="78">
        <f>D74*G74</f>
        <v>0</v>
      </c>
      <c r="I74" s="78"/>
      <c r="J74" s="78">
        <f>H74</f>
        <v>0</v>
      </c>
      <c r="K74" s="78"/>
      <c r="M74" s="79"/>
      <c r="N74" s="79"/>
      <c r="O74" s="79"/>
      <c r="Q74" s="80"/>
    </row>
    <row r="75" spans="1:17" s="11" customFormat="1" ht="20.45" customHeight="1" x14ac:dyDescent="0.25">
      <c r="A75" s="66" t="s">
        <v>123</v>
      </c>
      <c r="B75" s="76" t="s">
        <v>142</v>
      </c>
      <c r="C75" s="66"/>
      <c r="D75" s="77"/>
      <c r="E75" s="77"/>
      <c r="F75" s="157"/>
      <c r="G75" s="78"/>
      <c r="H75" s="78">
        <f>SUM(H76:H78)</f>
        <v>0</v>
      </c>
      <c r="I75" s="78">
        <f>SUM(I76:I78)</f>
        <v>0</v>
      </c>
      <c r="J75" s="78">
        <f>SUM(J76:J78)</f>
        <v>0</v>
      </c>
      <c r="K75" s="78">
        <f>SUM(K76:K78)</f>
        <v>0</v>
      </c>
      <c r="M75" s="79"/>
      <c r="N75" s="79"/>
      <c r="O75" s="79"/>
      <c r="Q75" s="80"/>
    </row>
    <row r="76" spans="1:17" ht="20.45" customHeight="1" x14ac:dyDescent="0.25">
      <c r="A76" s="64" t="s">
        <v>36</v>
      </c>
      <c r="B76" s="32" t="s">
        <v>76</v>
      </c>
      <c r="C76" s="31" t="s">
        <v>64</v>
      </c>
      <c r="D76" s="64"/>
      <c r="E76" s="64"/>
      <c r="F76" s="158"/>
      <c r="G76" s="71"/>
      <c r="H76" s="71">
        <f>D76*G76</f>
        <v>0</v>
      </c>
      <c r="I76" s="71"/>
      <c r="J76" s="71">
        <f>H76</f>
        <v>0</v>
      </c>
      <c r="K76" s="71"/>
      <c r="M76" s="51"/>
      <c r="N76" s="51"/>
      <c r="O76" s="51"/>
      <c r="Q76" s="21"/>
    </row>
    <row r="77" spans="1:17" ht="20.45" customHeight="1" x14ac:dyDescent="0.25">
      <c r="A77" s="64" t="s">
        <v>36</v>
      </c>
      <c r="B77" s="32" t="s">
        <v>77</v>
      </c>
      <c r="C77" s="31" t="s">
        <v>64</v>
      </c>
      <c r="D77" s="64"/>
      <c r="E77" s="64"/>
      <c r="F77" s="158"/>
      <c r="G77" s="71"/>
      <c r="H77" s="71">
        <f>D77*G77</f>
        <v>0</v>
      </c>
      <c r="I77" s="71"/>
      <c r="J77" s="71">
        <f>H77</f>
        <v>0</v>
      </c>
      <c r="K77" s="71"/>
      <c r="M77" s="51"/>
      <c r="N77" s="51"/>
      <c r="O77" s="51"/>
      <c r="Q77" s="21"/>
    </row>
    <row r="78" spans="1:17" ht="20.45" customHeight="1" x14ac:dyDescent="0.25">
      <c r="A78" s="64" t="s">
        <v>36</v>
      </c>
      <c r="B78" s="32" t="s">
        <v>78</v>
      </c>
      <c r="C78" s="31" t="s">
        <v>64</v>
      </c>
      <c r="D78" s="64"/>
      <c r="E78" s="64"/>
      <c r="F78" s="158"/>
      <c r="G78" s="71"/>
      <c r="H78" s="71">
        <f>D78*G78</f>
        <v>0</v>
      </c>
      <c r="I78" s="71"/>
      <c r="J78" s="71">
        <f>H78</f>
        <v>0</v>
      </c>
      <c r="K78" s="71"/>
      <c r="M78" s="51"/>
      <c r="N78" s="51"/>
      <c r="O78" s="51"/>
      <c r="Q78" s="21"/>
    </row>
    <row r="79" spans="1:17" ht="20.45" customHeight="1" x14ac:dyDescent="0.25">
      <c r="A79" s="66" t="s">
        <v>124</v>
      </c>
      <c r="B79" s="76" t="s">
        <v>79</v>
      </c>
      <c r="C79" s="66"/>
      <c r="D79" s="77"/>
      <c r="E79" s="77"/>
      <c r="F79" s="157"/>
      <c r="G79" s="78"/>
      <c r="H79" s="78">
        <f>SUM(H80:H82)</f>
        <v>2010000</v>
      </c>
      <c r="I79" s="78">
        <f>SUM(I80:I82)</f>
        <v>0</v>
      </c>
      <c r="J79" s="78">
        <f>SUM(J80:J82)</f>
        <v>2010000</v>
      </c>
      <c r="K79" s="78">
        <f>SUM(K80:K82)</f>
        <v>0</v>
      </c>
      <c r="L79" s="11"/>
      <c r="M79" s="51"/>
      <c r="N79" s="51"/>
      <c r="O79" s="51"/>
      <c r="Q79" s="21"/>
    </row>
    <row r="80" spans="1:17" ht="20.45" customHeight="1" x14ac:dyDescent="0.25">
      <c r="A80" s="64" t="s">
        <v>36</v>
      </c>
      <c r="B80" s="32" t="s">
        <v>58</v>
      </c>
      <c r="C80" s="31" t="s">
        <v>49</v>
      </c>
      <c r="D80" s="64">
        <v>1</v>
      </c>
      <c r="E80" s="64"/>
      <c r="F80" s="158"/>
      <c r="G80" s="71">
        <v>1500000</v>
      </c>
      <c r="H80" s="71">
        <f>D80*G80</f>
        <v>1500000</v>
      </c>
      <c r="I80" s="71"/>
      <c r="J80" s="71">
        <f>H80</f>
        <v>1500000</v>
      </c>
      <c r="K80" s="71"/>
      <c r="M80" s="51"/>
      <c r="N80" s="51"/>
      <c r="O80" s="51"/>
      <c r="Q80" s="21"/>
    </row>
    <row r="81" spans="1:17" ht="31.5" x14ac:dyDescent="0.25">
      <c r="A81" s="64" t="s">
        <v>36</v>
      </c>
      <c r="B81" s="32" t="s">
        <v>59</v>
      </c>
      <c r="C81" s="31" t="s">
        <v>61</v>
      </c>
      <c r="D81" s="64">
        <v>20</v>
      </c>
      <c r="E81" s="64"/>
      <c r="F81" s="158"/>
      <c r="G81" s="71">
        <v>20000</v>
      </c>
      <c r="H81" s="71">
        <f>D81*G81</f>
        <v>400000</v>
      </c>
      <c r="I81" s="71"/>
      <c r="J81" s="71">
        <f>H81</f>
        <v>400000</v>
      </c>
      <c r="K81" s="71"/>
      <c r="M81" s="51"/>
      <c r="N81" s="51"/>
      <c r="O81" s="51"/>
      <c r="Q81" s="21"/>
    </row>
    <row r="82" spans="1:17" ht="21.6" customHeight="1" x14ac:dyDescent="0.25">
      <c r="A82" s="64" t="s">
        <v>36</v>
      </c>
      <c r="B82" s="61" t="s">
        <v>169</v>
      </c>
      <c r="C82" s="31" t="s">
        <v>49</v>
      </c>
      <c r="D82" s="64">
        <v>20</v>
      </c>
      <c r="E82" s="64"/>
      <c r="F82" s="158"/>
      <c r="G82" s="71">
        <f>550*10</f>
        <v>5500</v>
      </c>
      <c r="H82" s="71">
        <f>D82*G82</f>
        <v>110000</v>
      </c>
      <c r="I82" s="71"/>
      <c r="J82" s="71">
        <f>H82</f>
        <v>110000</v>
      </c>
      <c r="K82" s="71"/>
      <c r="M82" s="51"/>
      <c r="N82" s="51"/>
      <c r="O82" s="51"/>
      <c r="Q82" s="21"/>
    </row>
    <row r="83" spans="1:17" ht="22.15" customHeight="1" x14ac:dyDescent="0.25">
      <c r="A83" s="66" t="s">
        <v>125</v>
      </c>
      <c r="B83" s="76" t="s">
        <v>84</v>
      </c>
      <c r="C83" s="66"/>
      <c r="D83" s="77"/>
      <c r="E83" s="77"/>
      <c r="F83" s="157"/>
      <c r="G83" s="78"/>
      <c r="H83" s="78">
        <f>SUM(H84:H92)</f>
        <v>0</v>
      </c>
      <c r="I83" s="78">
        <f>SUM(I84:I92)</f>
        <v>0</v>
      </c>
      <c r="J83" s="78">
        <f>SUM(J84:J92)</f>
        <v>0</v>
      </c>
      <c r="K83" s="78">
        <f>SUM(K84:K92)</f>
        <v>0</v>
      </c>
      <c r="M83" s="51"/>
      <c r="N83" s="51"/>
      <c r="O83" s="51"/>
      <c r="Q83" s="21"/>
    </row>
    <row r="84" spans="1:17" ht="33.6" customHeight="1" x14ac:dyDescent="0.25">
      <c r="A84" s="64" t="s">
        <v>36</v>
      </c>
      <c r="B84" s="32" t="s">
        <v>137</v>
      </c>
      <c r="C84" s="31" t="s">
        <v>13</v>
      </c>
      <c r="D84" s="64"/>
      <c r="E84" s="64"/>
      <c r="F84" s="158"/>
      <c r="G84" s="71">
        <v>200000</v>
      </c>
      <c r="H84" s="71">
        <f t="shared" ref="H84:H92" si="2">D84*G84</f>
        <v>0</v>
      </c>
      <c r="I84" s="71"/>
      <c r="J84" s="71">
        <f t="shared" ref="J84:J92" si="3">H84</f>
        <v>0</v>
      </c>
      <c r="K84" s="71"/>
      <c r="M84" s="51"/>
      <c r="N84" s="51"/>
      <c r="O84" s="51"/>
      <c r="Q84" s="21"/>
    </row>
    <row r="85" spans="1:17" ht="33.6" customHeight="1" x14ac:dyDescent="0.25">
      <c r="A85" s="64" t="s">
        <v>36</v>
      </c>
      <c r="B85" s="32" t="s">
        <v>138</v>
      </c>
      <c r="C85" s="31" t="s">
        <v>13</v>
      </c>
      <c r="D85" s="64"/>
      <c r="E85" s="64"/>
      <c r="F85" s="158"/>
      <c r="G85" s="71">
        <v>200000</v>
      </c>
      <c r="H85" s="71">
        <f t="shared" si="2"/>
        <v>0</v>
      </c>
      <c r="I85" s="71"/>
      <c r="J85" s="71">
        <f t="shared" si="3"/>
        <v>0</v>
      </c>
      <c r="K85" s="71"/>
      <c r="M85" s="51"/>
      <c r="N85" s="51"/>
      <c r="O85" s="51"/>
      <c r="Q85" s="21"/>
    </row>
    <row r="86" spans="1:17" ht="33.6" customHeight="1" x14ac:dyDescent="0.25">
      <c r="A86" s="64" t="s">
        <v>36</v>
      </c>
      <c r="B86" s="32" t="s">
        <v>88</v>
      </c>
      <c r="C86" s="31" t="s">
        <v>13</v>
      </c>
      <c r="D86" s="64"/>
      <c r="E86" s="64"/>
      <c r="F86" s="158"/>
      <c r="G86" s="71">
        <f>180000*0.7</f>
        <v>125999.99999999999</v>
      </c>
      <c r="H86" s="71">
        <f t="shared" si="2"/>
        <v>0</v>
      </c>
      <c r="I86" s="71"/>
      <c r="J86" s="71">
        <f t="shared" si="3"/>
        <v>0</v>
      </c>
      <c r="K86" s="71"/>
      <c r="M86" s="51"/>
      <c r="N86" s="51"/>
      <c r="O86" s="51"/>
      <c r="Q86" s="21"/>
    </row>
    <row r="87" spans="1:17" ht="33.6" customHeight="1" x14ac:dyDescent="0.25">
      <c r="A87" s="64" t="s">
        <v>36</v>
      </c>
      <c r="B87" s="32" t="s">
        <v>82</v>
      </c>
      <c r="C87" s="31" t="s">
        <v>83</v>
      </c>
      <c r="D87" s="64"/>
      <c r="E87" s="64"/>
      <c r="F87" s="158"/>
      <c r="G87" s="71">
        <v>40000</v>
      </c>
      <c r="H87" s="71">
        <f t="shared" si="2"/>
        <v>0</v>
      </c>
      <c r="I87" s="71"/>
      <c r="J87" s="71">
        <f t="shared" si="3"/>
        <v>0</v>
      </c>
      <c r="K87" s="71"/>
      <c r="M87" s="51"/>
      <c r="N87" s="51"/>
      <c r="O87" s="51"/>
      <c r="Q87" s="21"/>
    </row>
    <row r="88" spans="1:17" ht="33.6" customHeight="1" x14ac:dyDescent="0.25">
      <c r="A88" s="64" t="s">
        <v>36</v>
      </c>
      <c r="B88" s="32" t="s">
        <v>80</v>
      </c>
      <c r="C88" s="31" t="s">
        <v>83</v>
      </c>
      <c r="D88" s="64"/>
      <c r="E88" s="64"/>
      <c r="F88" s="158"/>
      <c r="G88" s="71">
        <v>50000</v>
      </c>
      <c r="H88" s="71">
        <f t="shared" si="2"/>
        <v>0</v>
      </c>
      <c r="I88" s="71"/>
      <c r="J88" s="71">
        <f t="shared" si="3"/>
        <v>0</v>
      </c>
      <c r="K88" s="71"/>
      <c r="M88" s="51"/>
      <c r="N88" s="51"/>
      <c r="O88" s="51"/>
      <c r="Q88" s="21"/>
    </row>
    <row r="89" spans="1:17" ht="33.6" customHeight="1" x14ac:dyDescent="0.25">
      <c r="A89" s="64" t="s">
        <v>36</v>
      </c>
      <c r="B89" s="32" t="s">
        <v>81</v>
      </c>
      <c r="C89" s="31" t="s">
        <v>83</v>
      </c>
      <c r="D89" s="64"/>
      <c r="E89" s="64"/>
      <c r="F89" s="158"/>
      <c r="G89" s="71">
        <v>60000</v>
      </c>
      <c r="H89" s="71">
        <f t="shared" si="2"/>
        <v>0</v>
      </c>
      <c r="I89" s="71"/>
      <c r="J89" s="71">
        <f t="shared" si="3"/>
        <v>0</v>
      </c>
      <c r="K89" s="71"/>
      <c r="M89" s="51"/>
      <c r="N89" s="51"/>
      <c r="O89" s="51"/>
      <c r="Q89" s="21"/>
    </row>
    <row r="90" spans="1:17" ht="33.6" customHeight="1" x14ac:dyDescent="0.25">
      <c r="A90" s="64" t="s">
        <v>36</v>
      </c>
      <c r="B90" s="32" t="s">
        <v>85</v>
      </c>
      <c r="C90" s="31" t="s">
        <v>83</v>
      </c>
      <c r="D90" s="64"/>
      <c r="E90" s="64"/>
      <c r="F90" s="158"/>
      <c r="G90" s="71">
        <v>85000</v>
      </c>
      <c r="H90" s="71">
        <f t="shared" si="2"/>
        <v>0</v>
      </c>
      <c r="I90" s="71"/>
      <c r="J90" s="71">
        <f t="shared" si="3"/>
        <v>0</v>
      </c>
      <c r="K90" s="71"/>
      <c r="M90" s="51"/>
      <c r="N90" s="51"/>
      <c r="O90" s="51"/>
      <c r="Q90" s="21"/>
    </row>
    <row r="91" spans="1:17" ht="33.6" customHeight="1" x14ac:dyDescent="0.25">
      <c r="A91" s="64" t="s">
        <v>36</v>
      </c>
      <c r="B91" s="32" t="s">
        <v>86</v>
      </c>
      <c r="C91" s="31" t="s">
        <v>83</v>
      </c>
      <c r="D91" s="64"/>
      <c r="E91" s="64"/>
      <c r="F91" s="158"/>
      <c r="G91" s="71">
        <v>100000</v>
      </c>
      <c r="H91" s="71">
        <f t="shared" si="2"/>
        <v>0</v>
      </c>
      <c r="I91" s="71"/>
      <c r="J91" s="71">
        <f t="shared" si="3"/>
        <v>0</v>
      </c>
      <c r="K91" s="71"/>
      <c r="M91" s="51"/>
      <c r="N91" s="51"/>
      <c r="O91" s="51"/>
      <c r="Q91" s="21"/>
    </row>
    <row r="92" spans="1:17" ht="33.6" customHeight="1" x14ac:dyDescent="0.25">
      <c r="A92" s="64" t="s">
        <v>36</v>
      </c>
      <c r="B92" s="32" t="s">
        <v>87</v>
      </c>
      <c r="C92" s="31" t="s">
        <v>83</v>
      </c>
      <c r="D92" s="64"/>
      <c r="E92" s="64"/>
      <c r="F92" s="158"/>
      <c r="G92" s="71">
        <v>115000</v>
      </c>
      <c r="H92" s="71">
        <f t="shared" si="2"/>
        <v>0</v>
      </c>
      <c r="I92" s="71"/>
      <c r="J92" s="71">
        <f t="shared" si="3"/>
        <v>0</v>
      </c>
      <c r="K92" s="71"/>
      <c r="M92" s="51"/>
      <c r="N92" s="51"/>
      <c r="O92" s="51"/>
      <c r="Q92" s="21"/>
    </row>
    <row r="93" spans="1:17" ht="31.5" x14ac:dyDescent="0.25">
      <c r="A93" s="66" t="s">
        <v>126</v>
      </c>
      <c r="B93" s="76" t="s">
        <v>94</v>
      </c>
      <c r="C93" s="66"/>
      <c r="D93" s="77"/>
      <c r="E93" s="77"/>
      <c r="F93" s="157"/>
      <c r="G93" s="78"/>
      <c r="H93" s="78">
        <f>SUM(H94:H95)</f>
        <v>0</v>
      </c>
      <c r="I93" s="78">
        <f>SUM(I94:I95)</f>
        <v>0</v>
      </c>
      <c r="J93" s="78">
        <f>SUM(J94:J95)</f>
        <v>0</v>
      </c>
      <c r="K93" s="78">
        <f>SUM(K94:K95)</f>
        <v>0</v>
      </c>
      <c r="M93" s="51"/>
      <c r="N93" s="51"/>
      <c r="O93" s="51"/>
      <c r="Q93" s="21"/>
    </row>
    <row r="94" spans="1:17" ht="31.5" x14ac:dyDescent="0.25">
      <c r="A94" s="64" t="s">
        <v>36</v>
      </c>
      <c r="B94" s="68" t="s">
        <v>139</v>
      </c>
      <c r="C94" s="67" t="s">
        <v>95</v>
      </c>
      <c r="D94" s="62"/>
      <c r="E94" s="62"/>
      <c r="F94" s="138"/>
      <c r="G94" s="71"/>
      <c r="H94" s="71">
        <f>D94*G94</f>
        <v>0</v>
      </c>
      <c r="I94" s="71"/>
      <c r="J94" s="71">
        <f>H94</f>
        <v>0</v>
      </c>
      <c r="K94" s="71"/>
      <c r="M94" s="51"/>
      <c r="N94" s="51"/>
      <c r="O94" s="51"/>
      <c r="Q94" s="21"/>
    </row>
    <row r="95" spans="1:17" ht="35.450000000000003" customHeight="1" x14ac:dyDescent="0.25">
      <c r="A95" s="64" t="s">
        <v>36</v>
      </c>
      <c r="B95" s="68" t="s">
        <v>96</v>
      </c>
      <c r="C95" s="67" t="s">
        <v>71</v>
      </c>
      <c r="D95" s="62"/>
      <c r="E95" s="62"/>
      <c r="F95" s="138"/>
      <c r="G95" s="71"/>
      <c r="H95" s="71">
        <f>D95*G95</f>
        <v>0</v>
      </c>
      <c r="I95" s="71"/>
      <c r="J95" s="71">
        <f>H95</f>
        <v>0</v>
      </c>
      <c r="K95" s="71"/>
      <c r="M95" s="51"/>
      <c r="N95" s="51"/>
      <c r="O95" s="51"/>
      <c r="Q95" s="21"/>
    </row>
    <row r="96" spans="1:17" ht="23.45" customHeight="1" x14ac:dyDescent="0.25">
      <c r="A96" s="66" t="s">
        <v>127</v>
      </c>
      <c r="B96" s="76" t="s">
        <v>89</v>
      </c>
      <c r="C96" s="66"/>
      <c r="D96" s="77"/>
      <c r="E96" s="77"/>
      <c r="F96" s="157"/>
      <c r="G96" s="78"/>
      <c r="H96" s="78">
        <f>SUM(H97:H99)</f>
        <v>0</v>
      </c>
      <c r="I96" s="78">
        <f>SUM(I97:I99)</f>
        <v>0</v>
      </c>
      <c r="J96" s="78">
        <f>SUM(J97:J99)</f>
        <v>0</v>
      </c>
      <c r="K96" s="78">
        <f>SUM(K97:K99)</f>
        <v>0</v>
      </c>
      <c r="L96" s="11"/>
      <c r="M96" s="51"/>
      <c r="N96" s="51"/>
      <c r="O96" s="51"/>
      <c r="Q96" s="21"/>
    </row>
    <row r="97" spans="1:17" ht="34.9" customHeight="1" x14ac:dyDescent="0.25">
      <c r="A97" s="64" t="s">
        <v>36</v>
      </c>
      <c r="B97" s="32" t="s">
        <v>90</v>
      </c>
      <c r="C97" s="31"/>
      <c r="D97" s="81">
        <v>7.0000000000000007E-2</v>
      </c>
      <c r="E97" s="81"/>
      <c r="F97" s="158"/>
      <c r="G97" s="71"/>
      <c r="H97" s="71">
        <f>D97*(H84+H86)</f>
        <v>0</v>
      </c>
      <c r="I97" s="71"/>
      <c r="J97" s="71">
        <f>H97</f>
        <v>0</v>
      </c>
      <c r="K97" s="71"/>
      <c r="M97" s="51"/>
      <c r="N97" s="51"/>
      <c r="O97" s="51"/>
      <c r="Q97" s="21"/>
    </row>
    <row r="98" spans="1:17" ht="52.9" customHeight="1" x14ac:dyDescent="0.25">
      <c r="A98" s="64" t="s">
        <v>36</v>
      </c>
      <c r="B98" s="32" t="s">
        <v>92</v>
      </c>
      <c r="C98" s="31" t="s">
        <v>91</v>
      </c>
      <c r="D98" s="64"/>
      <c r="E98" s="64"/>
      <c r="F98" s="158"/>
      <c r="G98" s="71">
        <v>300</v>
      </c>
      <c r="H98" s="71">
        <f>D98*G98</f>
        <v>0</v>
      </c>
      <c r="I98" s="71"/>
      <c r="J98" s="71">
        <f>H98</f>
        <v>0</v>
      </c>
      <c r="K98" s="71"/>
      <c r="M98" s="51"/>
      <c r="N98" s="51"/>
      <c r="O98" s="51"/>
      <c r="Q98" s="21"/>
    </row>
    <row r="99" spans="1:17" ht="52.15" customHeight="1" x14ac:dyDescent="0.25">
      <c r="A99" s="64" t="s">
        <v>36</v>
      </c>
      <c r="B99" s="32" t="s">
        <v>97</v>
      </c>
      <c r="C99" s="31" t="s">
        <v>93</v>
      </c>
      <c r="D99" s="64"/>
      <c r="E99" s="64"/>
      <c r="F99" s="158"/>
      <c r="G99" s="71">
        <v>9500</v>
      </c>
      <c r="H99" s="71">
        <f>D99*G99</f>
        <v>0</v>
      </c>
      <c r="I99" s="71"/>
      <c r="J99" s="71">
        <f>H99</f>
        <v>0</v>
      </c>
      <c r="K99" s="71"/>
      <c r="M99" s="51"/>
      <c r="N99" s="51"/>
      <c r="O99" s="51"/>
      <c r="Q99" s="21"/>
    </row>
    <row r="100" spans="1:17" ht="31.9" customHeight="1" x14ac:dyDescent="0.25">
      <c r="A100" s="94">
        <v>5</v>
      </c>
      <c r="B100" s="95" t="s">
        <v>205</v>
      </c>
      <c r="C100" s="95"/>
      <c r="D100" s="95"/>
      <c r="E100" s="95"/>
      <c r="F100" s="156"/>
      <c r="G100" s="143"/>
      <c r="H100" s="97">
        <v>8000000</v>
      </c>
      <c r="I100" s="97"/>
      <c r="J100" s="97">
        <f>H100+I100</f>
        <v>8000000</v>
      </c>
      <c r="K100" s="97"/>
      <c r="Q100" s="21"/>
    </row>
    <row r="101" spans="1:17" ht="33.6" customHeight="1" x14ac:dyDescent="0.25">
      <c r="A101" s="94">
        <v>6</v>
      </c>
      <c r="B101" s="95" t="s">
        <v>206</v>
      </c>
      <c r="C101" s="95"/>
      <c r="D101" s="95"/>
      <c r="E101" s="95"/>
      <c r="F101" s="156"/>
      <c r="G101" s="143"/>
      <c r="H101" s="97">
        <f>H102+H110</f>
        <v>33860000</v>
      </c>
      <c r="I101" s="97">
        <f>I102+I110</f>
        <v>0</v>
      </c>
      <c r="J101" s="97">
        <f>J102+J110</f>
        <v>33860000</v>
      </c>
      <c r="K101" s="97">
        <f>K102+K110</f>
        <v>0</v>
      </c>
      <c r="Q101" s="21"/>
    </row>
    <row r="102" spans="1:17" s="12" customFormat="1" ht="22.9" customHeight="1" x14ac:dyDescent="0.25">
      <c r="A102" s="66" t="s">
        <v>128</v>
      </c>
      <c r="B102" s="69" t="s">
        <v>207</v>
      </c>
      <c r="C102" s="67"/>
      <c r="D102" s="62"/>
      <c r="E102" s="62"/>
      <c r="F102" s="138"/>
      <c r="G102" s="148"/>
      <c r="H102" s="102">
        <f>SUM(H103:H109)</f>
        <v>32030000</v>
      </c>
      <c r="I102" s="102">
        <f>SUM(I103:I109)</f>
        <v>0</v>
      </c>
      <c r="J102" s="102">
        <f>SUM(J103:J109)</f>
        <v>32030000</v>
      </c>
      <c r="K102" s="102">
        <f>SUM(K103:K109)</f>
        <v>0</v>
      </c>
      <c r="M102" s="46"/>
      <c r="N102" s="46"/>
      <c r="O102" s="46"/>
      <c r="Q102" s="103"/>
    </row>
    <row r="103" spans="1:17" s="109" customFormat="1" ht="18" customHeight="1" x14ac:dyDescent="0.25">
      <c r="A103" s="38"/>
      <c r="B103" s="106" t="s">
        <v>46</v>
      </c>
      <c r="C103" s="56" t="s">
        <v>49</v>
      </c>
      <c r="D103" s="107">
        <v>1</v>
      </c>
      <c r="E103" s="107"/>
      <c r="F103" s="159"/>
      <c r="G103" s="149">
        <v>2000000</v>
      </c>
      <c r="H103" s="108">
        <f t="shared" ref="H103:H109" si="4">D103*G103</f>
        <v>2000000</v>
      </c>
      <c r="I103" s="59"/>
      <c r="J103" s="59">
        <f t="shared" ref="J103:J109" si="5">H103</f>
        <v>2000000</v>
      </c>
      <c r="K103" s="59"/>
      <c r="M103" s="110"/>
      <c r="N103" s="110"/>
      <c r="O103" s="110"/>
      <c r="Q103" s="111"/>
    </row>
    <row r="104" spans="1:17" s="109" customFormat="1" ht="18" customHeight="1" x14ac:dyDescent="0.25">
      <c r="A104" s="38"/>
      <c r="B104" s="106" t="s">
        <v>47</v>
      </c>
      <c r="C104" s="56" t="s">
        <v>49</v>
      </c>
      <c r="D104" s="107">
        <v>1</v>
      </c>
      <c r="E104" s="107"/>
      <c r="F104" s="159"/>
      <c r="G104" s="149">
        <v>500000</v>
      </c>
      <c r="H104" s="108">
        <f t="shared" si="4"/>
        <v>500000</v>
      </c>
      <c r="I104" s="59"/>
      <c r="J104" s="59">
        <f t="shared" si="5"/>
        <v>500000</v>
      </c>
      <c r="K104" s="59"/>
      <c r="M104" s="110"/>
      <c r="N104" s="110"/>
      <c r="O104" s="110"/>
      <c r="Q104" s="111"/>
    </row>
    <row r="105" spans="1:17" s="109" customFormat="1" ht="18" customHeight="1" x14ac:dyDescent="0.25">
      <c r="A105" s="38"/>
      <c r="B105" s="106" t="s">
        <v>48</v>
      </c>
      <c r="C105" s="56" t="s">
        <v>98</v>
      </c>
      <c r="D105" s="107">
        <v>5</v>
      </c>
      <c r="E105" s="107"/>
      <c r="F105" s="159"/>
      <c r="G105" s="149">
        <v>3000000</v>
      </c>
      <c r="H105" s="108">
        <f t="shared" si="4"/>
        <v>15000000</v>
      </c>
      <c r="I105" s="59"/>
      <c r="J105" s="59">
        <f t="shared" si="5"/>
        <v>15000000</v>
      </c>
      <c r="K105" s="59"/>
      <c r="M105" s="110"/>
      <c r="N105" s="110"/>
      <c r="O105" s="110"/>
      <c r="Q105" s="111"/>
    </row>
    <row r="106" spans="1:17" s="109" customFormat="1" ht="18" customHeight="1" x14ac:dyDescent="0.25">
      <c r="A106" s="38"/>
      <c r="B106" s="106" t="s">
        <v>99</v>
      </c>
      <c r="C106" s="56" t="s">
        <v>98</v>
      </c>
      <c r="D106" s="116">
        <v>5</v>
      </c>
      <c r="E106" s="116"/>
      <c r="F106" s="160"/>
      <c r="G106" s="149">
        <v>1500000</v>
      </c>
      <c r="H106" s="108">
        <f t="shared" si="4"/>
        <v>7500000</v>
      </c>
      <c r="I106" s="59"/>
      <c r="J106" s="59">
        <f t="shared" si="5"/>
        <v>7500000</v>
      </c>
      <c r="K106" s="59"/>
      <c r="M106" s="110"/>
      <c r="N106" s="110"/>
      <c r="O106" s="110"/>
      <c r="Q106" s="111"/>
    </row>
    <row r="107" spans="1:17" s="109" customFormat="1" ht="18" customHeight="1" x14ac:dyDescent="0.25">
      <c r="A107" s="38"/>
      <c r="B107" s="106" t="s">
        <v>140</v>
      </c>
      <c r="C107" s="56" t="s">
        <v>49</v>
      </c>
      <c r="D107" s="116">
        <v>20</v>
      </c>
      <c r="E107" s="116"/>
      <c r="F107" s="160"/>
      <c r="G107" s="149">
        <v>300000</v>
      </c>
      <c r="H107" s="108">
        <f t="shared" si="4"/>
        <v>6000000</v>
      </c>
      <c r="I107" s="59"/>
      <c r="J107" s="59">
        <f>H107</f>
        <v>6000000</v>
      </c>
      <c r="K107" s="59"/>
      <c r="M107" s="110"/>
      <c r="N107" s="110"/>
      <c r="O107" s="110"/>
      <c r="Q107" s="111"/>
    </row>
    <row r="108" spans="1:17" s="109" customFormat="1" ht="18" customHeight="1" x14ac:dyDescent="0.25">
      <c r="A108" s="38"/>
      <c r="B108" s="106" t="s">
        <v>141</v>
      </c>
      <c r="C108" s="56" t="s">
        <v>62</v>
      </c>
      <c r="D108" s="116">
        <v>1</v>
      </c>
      <c r="E108" s="116"/>
      <c r="F108" s="160"/>
      <c r="G108" s="149">
        <v>700000</v>
      </c>
      <c r="H108" s="108">
        <f t="shared" si="4"/>
        <v>700000</v>
      </c>
      <c r="I108" s="59"/>
      <c r="J108" s="59">
        <f t="shared" si="5"/>
        <v>700000</v>
      </c>
      <c r="K108" s="59"/>
      <c r="M108" s="110"/>
      <c r="N108" s="110"/>
      <c r="O108" s="110"/>
      <c r="Q108" s="111"/>
    </row>
    <row r="109" spans="1:17" s="109" customFormat="1" ht="18" customHeight="1" x14ac:dyDescent="0.25">
      <c r="A109" s="38"/>
      <c r="B109" s="106" t="s">
        <v>164</v>
      </c>
      <c r="C109" s="56" t="s">
        <v>60</v>
      </c>
      <c r="D109" s="116">
        <v>30</v>
      </c>
      <c r="E109" s="116"/>
      <c r="F109" s="160"/>
      <c r="G109" s="149">
        <f>550*20</f>
        <v>11000</v>
      </c>
      <c r="H109" s="108">
        <f t="shared" si="4"/>
        <v>330000</v>
      </c>
      <c r="I109" s="59"/>
      <c r="J109" s="59">
        <f t="shared" si="5"/>
        <v>330000</v>
      </c>
      <c r="K109" s="59"/>
      <c r="M109" s="110"/>
      <c r="N109" s="110"/>
      <c r="O109" s="110"/>
      <c r="Q109" s="111"/>
    </row>
    <row r="110" spans="1:17" s="12" customFormat="1" ht="18" customHeight="1" x14ac:dyDescent="0.25">
      <c r="A110" s="66" t="s">
        <v>129</v>
      </c>
      <c r="B110" s="69" t="s">
        <v>57</v>
      </c>
      <c r="C110" s="67"/>
      <c r="D110" s="62"/>
      <c r="E110" s="62"/>
      <c r="F110" s="138"/>
      <c r="G110" s="148"/>
      <c r="H110" s="102">
        <f>SUM(H111:H114)</f>
        <v>1830000</v>
      </c>
      <c r="I110" s="102">
        <f>SUM(I111:I114)</f>
        <v>0</v>
      </c>
      <c r="J110" s="102">
        <f>SUM(J111:J114)</f>
        <v>1830000</v>
      </c>
      <c r="K110" s="102">
        <f>SUM(K111:K114)</f>
        <v>0</v>
      </c>
      <c r="M110" s="104"/>
      <c r="N110" s="104"/>
      <c r="O110" s="104"/>
      <c r="Q110" s="103"/>
    </row>
    <row r="111" spans="1:17" s="109" customFormat="1" ht="18" customHeight="1" x14ac:dyDescent="0.25">
      <c r="A111" s="38"/>
      <c r="B111" s="106" t="s">
        <v>58</v>
      </c>
      <c r="C111" s="56" t="s">
        <v>49</v>
      </c>
      <c r="D111" s="107">
        <v>1</v>
      </c>
      <c r="E111" s="107"/>
      <c r="F111" s="159"/>
      <c r="G111" s="149">
        <v>600000</v>
      </c>
      <c r="H111" s="108">
        <f>D111*G111</f>
        <v>600000</v>
      </c>
      <c r="I111" s="59"/>
      <c r="J111" s="59">
        <f>H111</f>
        <v>600000</v>
      </c>
      <c r="K111" s="59"/>
      <c r="M111" s="110"/>
      <c r="N111" s="110"/>
      <c r="O111" s="110"/>
      <c r="Q111" s="111"/>
    </row>
    <row r="112" spans="1:17" s="109" customFormat="1" ht="31.5" x14ac:dyDescent="0.25">
      <c r="A112" s="38"/>
      <c r="B112" s="112" t="s">
        <v>59</v>
      </c>
      <c r="C112" s="56" t="s">
        <v>61</v>
      </c>
      <c r="D112" s="116">
        <v>30</v>
      </c>
      <c r="E112" s="116"/>
      <c r="F112" s="160"/>
      <c r="G112" s="150">
        <v>20000</v>
      </c>
      <c r="H112" s="108">
        <f>D112*G112</f>
        <v>600000</v>
      </c>
      <c r="I112" s="59"/>
      <c r="J112" s="59">
        <f>H112</f>
        <v>600000</v>
      </c>
      <c r="K112" s="59"/>
      <c r="M112" s="110"/>
      <c r="N112" s="110"/>
      <c r="O112" s="110"/>
      <c r="Q112" s="111"/>
    </row>
    <row r="113" spans="1:17" s="109" customFormat="1" ht="18" customHeight="1" x14ac:dyDescent="0.25">
      <c r="A113" s="38"/>
      <c r="B113" s="106" t="s">
        <v>165</v>
      </c>
      <c r="C113" s="56" t="s">
        <v>60</v>
      </c>
      <c r="D113" s="116">
        <v>30</v>
      </c>
      <c r="E113" s="116"/>
      <c r="F113" s="160"/>
      <c r="G113" s="149">
        <f>550*20</f>
        <v>11000</v>
      </c>
      <c r="H113" s="108">
        <f>D113*G113</f>
        <v>330000</v>
      </c>
      <c r="I113" s="59"/>
      <c r="J113" s="59">
        <f>H113</f>
        <v>330000</v>
      </c>
      <c r="K113" s="59"/>
      <c r="M113" s="110"/>
      <c r="N113" s="110"/>
      <c r="O113" s="110"/>
      <c r="Q113" s="111"/>
    </row>
    <row r="114" spans="1:17" s="109" customFormat="1" ht="18" customHeight="1" x14ac:dyDescent="0.25">
      <c r="A114" s="38"/>
      <c r="B114" s="106" t="s">
        <v>63</v>
      </c>
      <c r="C114" s="56" t="s">
        <v>49</v>
      </c>
      <c r="D114" s="116">
        <v>30</v>
      </c>
      <c r="E114" s="116"/>
      <c r="F114" s="160"/>
      <c r="G114" s="149">
        <f>500*20</f>
        <v>10000</v>
      </c>
      <c r="H114" s="108">
        <f>D114*G114</f>
        <v>300000</v>
      </c>
      <c r="I114" s="59"/>
      <c r="J114" s="59">
        <f>H114</f>
        <v>300000</v>
      </c>
      <c r="K114" s="59"/>
      <c r="M114" s="110"/>
      <c r="N114" s="110"/>
      <c r="O114" s="110"/>
      <c r="Q114" s="111"/>
    </row>
    <row r="115" spans="1:17" ht="22.15" customHeight="1" x14ac:dyDescent="0.25">
      <c r="A115" s="94">
        <v>7</v>
      </c>
      <c r="B115" s="95" t="s">
        <v>29</v>
      </c>
      <c r="C115" s="95"/>
      <c r="D115" s="95"/>
      <c r="E115" s="95"/>
      <c r="F115" s="156"/>
      <c r="G115" s="143"/>
      <c r="H115" s="97">
        <f>H116+H122</f>
        <v>12600000</v>
      </c>
      <c r="I115" s="97"/>
      <c r="J115" s="97">
        <f>H115+I115</f>
        <v>12600000</v>
      </c>
      <c r="K115" s="97"/>
      <c r="Q115" s="21"/>
    </row>
    <row r="116" spans="1:17" ht="19.149999999999999" customHeight="1" x14ac:dyDescent="0.25">
      <c r="A116" s="38" t="s">
        <v>43</v>
      </c>
      <c r="B116" s="52" t="s">
        <v>37</v>
      </c>
      <c r="C116" s="82"/>
      <c r="D116" s="53"/>
      <c r="E116" s="53"/>
      <c r="F116" s="139"/>
      <c r="G116" s="53"/>
      <c r="H116" s="54">
        <f>+SUM(H117:H121)</f>
        <v>7100000</v>
      </c>
      <c r="I116" s="54">
        <f>+SUM(I117:I121)</f>
        <v>0</v>
      </c>
      <c r="J116" s="54">
        <f>+SUM(J117:J121)</f>
        <v>7100000</v>
      </c>
      <c r="K116" s="54">
        <f>+SUM(K117:K121)</f>
        <v>0</v>
      </c>
      <c r="M116" s="51"/>
      <c r="N116" s="51"/>
      <c r="O116" s="51"/>
      <c r="Q116" s="21"/>
    </row>
    <row r="117" spans="1:17" ht="19.149999999999999" customHeight="1" x14ac:dyDescent="0.25">
      <c r="A117" s="38"/>
      <c r="B117" s="55" t="s">
        <v>38</v>
      </c>
      <c r="C117" s="56" t="s">
        <v>39</v>
      </c>
      <c r="D117" s="57">
        <v>1</v>
      </c>
      <c r="E117" s="57"/>
      <c r="F117" s="140"/>
      <c r="G117" s="57">
        <f>(1800000+700000)/2</f>
        <v>1250000</v>
      </c>
      <c r="H117" s="58">
        <f t="shared" ref="H117:H122" si="6">D117*G117</f>
        <v>1250000</v>
      </c>
      <c r="I117" s="59"/>
      <c r="J117" s="59">
        <f t="shared" ref="J117:J122" si="7">+H117</f>
        <v>1250000</v>
      </c>
      <c r="K117" s="59"/>
      <c r="M117" s="51"/>
      <c r="N117" s="51"/>
      <c r="O117" s="51"/>
      <c r="Q117" s="21"/>
    </row>
    <row r="118" spans="1:17" ht="19.149999999999999" customHeight="1" x14ac:dyDescent="0.25">
      <c r="A118" s="38"/>
      <c r="B118" s="60" t="s">
        <v>132</v>
      </c>
      <c r="C118" s="56" t="s">
        <v>39</v>
      </c>
      <c r="D118" s="57">
        <v>2</v>
      </c>
      <c r="E118" s="57"/>
      <c r="F118" s="140"/>
      <c r="G118" s="57">
        <f>(1500000+1000000)/2</f>
        <v>1250000</v>
      </c>
      <c r="H118" s="58">
        <f t="shared" si="6"/>
        <v>2500000</v>
      </c>
      <c r="I118" s="59"/>
      <c r="J118" s="59">
        <f>+H118</f>
        <v>2500000</v>
      </c>
      <c r="K118" s="59"/>
      <c r="M118" s="51"/>
      <c r="N118" s="51"/>
      <c r="O118" s="51"/>
      <c r="Q118" s="21"/>
    </row>
    <row r="119" spans="1:17" ht="19.149999999999999" customHeight="1" x14ac:dyDescent="0.25">
      <c r="A119" s="38"/>
      <c r="B119" s="55" t="s">
        <v>204</v>
      </c>
      <c r="C119" s="56" t="s">
        <v>39</v>
      </c>
      <c r="D119" s="57">
        <v>2</v>
      </c>
      <c r="E119" s="57"/>
      <c r="F119" s="140"/>
      <c r="G119" s="57">
        <f>(1500000+700000)/2</f>
        <v>1100000</v>
      </c>
      <c r="H119" s="58">
        <f t="shared" si="6"/>
        <v>2200000</v>
      </c>
      <c r="I119" s="59"/>
      <c r="J119" s="59">
        <f t="shared" si="7"/>
        <v>2200000</v>
      </c>
      <c r="K119" s="59"/>
      <c r="M119" s="51"/>
      <c r="N119" s="51"/>
      <c r="O119" s="51"/>
      <c r="Q119" s="21"/>
    </row>
    <row r="120" spans="1:17" ht="19.149999999999999" customHeight="1" x14ac:dyDescent="0.25">
      <c r="A120" s="38"/>
      <c r="B120" s="55" t="s">
        <v>40</v>
      </c>
      <c r="C120" s="56" t="s">
        <v>39</v>
      </c>
      <c r="D120" s="57">
        <v>1</v>
      </c>
      <c r="E120" s="57"/>
      <c r="F120" s="140"/>
      <c r="G120" s="57">
        <v>150000</v>
      </c>
      <c r="H120" s="58">
        <f t="shared" si="6"/>
        <v>150000</v>
      </c>
      <c r="I120" s="59"/>
      <c r="J120" s="59">
        <f t="shared" si="7"/>
        <v>150000</v>
      </c>
      <c r="K120" s="59"/>
      <c r="M120" s="51"/>
      <c r="N120" s="51"/>
      <c r="O120" s="51"/>
      <c r="Q120" s="21"/>
    </row>
    <row r="121" spans="1:17" ht="19.149999999999999" customHeight="1" x14ac:dyDescent="0.25">
      <c r="A121" s="38"/>
      <c r="B121" s="60" t="s">
        <v>41</v>
      </c>
      <c r="C121" s="56" t="s">
        <v>39</v>
      </c>
      <c r="D121" s="57">
        <v>10</v>
      </c>
      <c r="E121" s="57"/>
      <c r="F121" s="140"/>
      <c r="G121" s="57">
        <v>100000</v>
      </c>
      <c r="H121" s="58">
        <f t="shared" si="6"/>
        <v>1000000</v>
      </c>
      <c r="I121" s="59"/>
      <c r="J121" s="59">
        <f t="shared" si="7"/>
        <v>1000000</v>
      </c>
      <c r="K121" s="59"/>
      <c r="M121" s="51"/>
      <c r="N121" s="51"/>
      <c r="O121" s="51"/>
      <c r="Q121" s="21"/>
    </row>
    <row r="122" spans="1:17" ht="19.149999999999999" customHeight="1" x14ac:dyDescent="0.25">
      <c r="A122" s="38" t="s">
        <v>44</v>
      </c>
      <c r="B122" s="52" t="s">
        <v>42</v>
      </c>
      <c r="C122" s="4" t="s">
        <v>39</v>
      </c>
      <c r="D122" s="72">
        <v>11</v>
      </c>
      <c r="E122" s="72"/>
      <c r="F122" s="134"/>
      <c r="G122" s="101">
        <v>500000</v>
      </c>
      <c r="H122" s="54">
        <f t="shared" si="6"/>
        <v>5500000</v>
      </c>
      <c r="I122" s="50"/>
      <c r="J122" s="54">
        <f t="shared" si="7"/>
        <v>5500000</v>
      </c>
      <c r="K122" s="50"/>
      <c r="M122" s="51"/>
      <c r="N122" s="51"/>
      <c r="O122" s="51"/>
      <c r="Q122" s="21"/>
    </row>
    <row r="123" spans="1:17" ht="18.600000000000001" customHeight="1" x14ac:dyDescent="0.25">
      <c r="A123" s="94">
        <v>8</v>
      </c>
      <c r="B123" s="210" t="s">
        <v>23</v>
      </c>
      <c r="C123" s="210"/>
      <c r="D123" s="210"/>
      <c r="E123" s="130"/>
      <c r="F123" s="155"/>
      <c r="G123" s="143"/>
      <c r="H123" s="97">
        <f>SUM(H124:H126)</f>
        <v>0</v>
      </c>
      <c r="I123" s="97">
        <f>SUM(I124:I126)</f>
        <v>0</v>
      </c>
      <c r="J123" s="97">
        <f>SUM(J124:J126)</f>
        <v>0</v>
      </c>
      <c r="K123" s="97">
        <f>SUM(K124:K126)</f>
        <v>0</v>
      </c>
      <c r="Q123" s="21"/>
    </row>
    <row r="124" spans="1:17" ht="18.600000000000001" customHeight="1" x14ac:dyDescent="0.25">
      <c r="A124" s="31"/>
      <c r="B124" s="32" t="s">
        <v>65</v>
      </c>
      <c r="C124" s="31" t="s">
        <v>64</v>
      </c>
      <c r="D124" s="35"/>
      <c r="E124" s="35"/>
      <c r="F124" s="137"/>
      <c r="G124" s="73"/>
      <c r="H124" s="65"/>
      <c r="I124" s="74">
        <f>G124*D124</f>
        <v>0</v>
      </c>
      <c r="J124" s="65">
        <f>I124</f>
        <v>0</v>
      </c>
      <c r="K124" s="64"/>
      <c r="M124" s="51"/>
      <c r="N124" s="51"/>
      <c r="O124" s="51"/>
      <c r="Q124" s="21"/>
    </row>
    <row r="125" spans="1:17" ht="18.600000000000001" customHeight="1" x14ac:dyDescent="0.25">
      <c r="A125" s="31"/>
      <c r="B125" s="32" t="s">
        <v>66</v>
      </c>
      <c r="C125" s="31" t="s">
        <v>64</v>
      </c>
      <c r="D125" s="35"/>
      <c r="E125" s="35"/>
      <c r="F125" s="137"/>
      <c r="G125" s="73"/>
      <c r="H125" s="65"/>
      <c r="I125" s="74">
        <f>G125*D125</f>
        <v>0</v>
      </c>
      <c r="J125" s="65">
        <f>I125</f>
        <v>0</v>
      </c>
      <c r="K125" s="64"/>
      <c r="M125" s="51"/>
      <c r="N125" s="51"/>
      <c r="O125" s="51"/>
      <c r="Q125" s="21"/>
    </row>
    <row r="126" spans="1:17" ht="18.600000000000001" customHeight="1" x14ac:dyDescent="0.25">
      <c r="A126" s="31"/>
      <c r="B126" s="32" t="s">
        <v>67</v>
      </c>
      <c r="C126" s="31" t="s">
        <v>67</v>
      </c>
      <c r="D126" s="35"/>
      <c r="E126" s="35"/>
      <c r="F126" s="137"/>
      <c r="G126" s="73"/>
      <c r="H126" s="65"/>
      <c r="I126" s="74">
        <f>G126*D126</f>
        <v>0</v>
      </c>
      <c r="J126" s="65">
        <f>I126</f>
        <v>0</v>
      </c>
      <c r="K126" s="64"/>
      <c r="M126" s="51"/>
      <c r="N126" s="51"/>
      <c r="O126" s="51"/>
      <c r="Q126" s="21"/>
    </row>
    <row r="127" spans="1:17" ht="18.600000000000001" customHeight="1" x14ac:dyDescent="0.25">
      <c r="A127" s="94">
        <v>9</v>
      </c>
      <c r="B127" s="95" t="s">
        <v>160</v>
      </c>
      <c r="C127" s="95"/>
      <c r="D127" s="95"/>
      <c r="E127" s="95"/>
      <c r="F127" s="156"/>
      <c r="G127" s="143"/>
      <c r="H127" s="97">
        <f>SUM(H128:H129)</f>
        <v>0</v>
      </c>
      <c r="I127" s="97">
        <f>SUM(I128:I129)</f>
        <v>0</v>
      </c>
      <c r="J127" s="97">
        <f>SUM(J128:J129)</f>
        <v>0</v>
      </c>
      <c r="K127" s="97">
        <f>SUM(K128:K129)</f>
        <v>0</v>
      </c>
      <c r="Q127" s="21"/>
    </row>
    <row r="128" spans="1:17" ht="18.600000000000001" customHeight="1" x14ac:dyDescent="0.25">
      <c r="A128" s="38"/>
      <c r="B128" s="42"/>
      <c r="C128" s="31"/>
      <c r="D128" s="62"/>
      <c r="E128" s="62"/>
      <c r="F128" s="138"/>
      <c r="G128" s="148"/>
      <c r="H128" s="50"/>
      <c r="I128" s="50"/>
      <c r="J128" s="85"/>
      <c r="K128" s="50"/>
      <c r="M128" s="51"/>
      <c r="N128" s="51"/>
      <c r="O128" s="51"/>
      <c r="Q128" s="21"/>
    </row>
    <row r="129" spans="1:17" ht="18.600000000000001" customHeight="1" x14ac:dyDescent="0.25">
      <c r="A129" s="38"/>
      <c r="B129" s="42"/>
      <c r="C129" s="31"/>
      <c r="D129" s="62"/>
      <c r="E129" s="62"/>
      <c r="F129" s="138"/>
      <c r="G129" s="148"/>
      <c r="H129" s="50"/>
      <c r="I129" s="50"/>
      <c r="J129" s="85"/>
      <c r="K129" s="50"/>
      <c r="M129" s="51"/>
      <c r="N129" s="51"/>
      <c r="O129" s="51"/>
      <c r="Q129" s="21"/>
    </row>
    <row r="130" spans="1:17" ht="23.45" customHeight="1" x14ac:dyDescent="0.25">
      <c r="A130" s="94">
        <v>10</v>
      </c>
      <c r="B130" s="125" t="s">
        <v>161</v>
      </c>
      <c r="C130" s="95"/>
      <c r="D130" s="95"/>
      <c r="E130" s="95"/>
      <c r="F130" s="156"/>
      <c r="G130" s="143"/>
      <c r="H130" s="97">
        <f>SUM(H131:H133)</f>
        <v>0</v>
      </c>
      <c r="I130" s="97">
        <f>SUM(I131:I133)</f>
        <v>0</v>
      </c>
      <c r="J130" s="97">
        <f>H130+I130</f>
        <v>0</v>
      </c>
      <c r="K130" s="97"/>
      <c r="Q130" s="21"/>
    </row>
    <row r="131" spans="1:17" ht="18.600000000000001" customHeight="1" x14ac:dyDescent="0.25">
      <c r="A131" s="31"/>
      <c r="B131" s="35" t="s">
        <v>200</v>
      </c>
      <c r="C131" s="31"/>
      <c r="D131" s="33"/>
      <c r="E131" s="33"/>
      <c r="F131" s="135"/>
      <c r="G131" s="119"/>
      <c r="H131" s="64"/>
      <c r="I131" s="64"/>
      <c r="J131" s="65"/>
      <c r="K131" s="64"/>
      <c r="M131" s="51"/>
      <c r="N131" s="51"/>
      <c r="O131" s="51"/>
      <c r="Q131" s="21"/>
    </row>
    <row r="132" spans="1:17" ht="18.600000000000001" customHeight="1" x14ac:dyDescent="0.25">
      <c r="A132" s="31"/>
      <c r="B132" s="35" t="s">
        <v>162</v>
      </c>
      <c r="C132" s="31"/>
      <c r="D132" s="33"/>
      <c r="E132" s="33"/>
      <c r="F132" s="135"/>
      <c r="G132" s="119"/>
      <c r="H132" s="64"/>
      <c r="I132" s="64"/>
      <c r="J132" s="65"/>
      <c r="K132" s="64"/>
      <c r="M132" s="51"/>
      <c r="N132" s="51"/>
      <c r="O132" s="51"/>
      <c r="Q132" s="21"/>
    </row>
    <row r="133" spans="1:17" ht="18.600000000000001" customHeight="1" x14ac:dyDescent="0.25">
      <c r="A133" s="31"/>
      <c r="B133" s="35" t="s">
        <v>163</v>
      </c>
      <c r="C133" s="31"/>
      <c r="D133" s="33"/>
      <c r="E133" s="33"/>
      <c r="F133" s="135"/>
      <c r="G133" s="119"/>
      <c r="H133" s="64"/>
      <c r="I133" s="64"/>
      <c r="J133" s="65"/>
      <c r="K133" s="64"/>
      <c r="M133" s="51"/>
      <c r="N133" s="51"/>
      <c r="O133" s="51"/>
      <c r="Q133" s="21"/>
    </row>
    <row r="134" spans="1:17" ht="18.600000000000001" customHeight="1" x14ac:dyDescent="0.25">
      <c r="A134" s="94">
        <v>11</v>
      </c>
      <c r="B134" s="95" t="s">
        <v>45</v>
      </c>
      <c r="C134" s="95"/>
      <c r="D134" s="95"/>
      <c r="E134" s="95"/>
      <c r="F134" s="156"/>
      <c r="G134" s="143"/>
      <c r="H134" s="97">
        <f>SUM(H135:H138)</f>
        <v>0</v>
      </c>
      <c r="I134" s="97">
        <f>SUM(I135:I138)</f>
        <v>0</v>
      </c>
      <c r="J134" s="97">
        <f>SUM(J135:J138)</f>
        <v>0</v>
      </c>
      <c r="K134" s="97">
        <f>SUM(K135:K138)</f>
        <v>0</v>
      </c>
      <c r="Q134" s="21"/>
    </row>
    <row r="135" spans="1:17" ht="18.600000000000001" customHeight="1" x14ac:dyDescent="0.25">
      <c r="A135" s="31"/>
      <c r="B135" s="35" t="s">
        <v>167</v>
      </c>
      <c r="C135" s="31"/>
      <c r="D135" s="75"/>
      <c r="E135" s="75"/>
      <c r="F135" s="141"/>
      <c r="G135" s="151"/>
      <c r="H135" s="65"/>
      <c r="I135" s="74">
        <f>G135*D135</f>
        <v>0</v>
      </c>
      <c r="J135" s="65">
        <f>I135</f>
        <v>0</v>
      </c>
      <c r="K135" s="64"/>
      <c r="M135" s="51"/>
      <c r="N135" s="51"/>
      <c r="O135" s="51"/>
      <c r="Q135" s="21"/>
    </row>
    <row r="136" spans="1:17" ht="15.75" x14ac:dyDescent="0.25">
      <c r="A136" s="31"/>
      <c r="B136" s="35" t="s">
        <v>168</v>
      </c>
      <c r="C136" s="31"/>
      <c r="D136" s="75"/>
      <c r="E136" s="75"/>
      <c r="F136" s="141"/>
      <c r="G136" s="151"/>
      <c r="H136" s="65"/>
      <c r="I136" s="74">
        <f>G136*D136</f>
        <v>0</v>
      </c>
      <c r="J136" s="65">
        <f>I136</f>
        <v>0</v>
      </c>
      <c r="K136" s="64"/>
      <c r="M136" s="51"/>
      <c r="N136" s="51"/>
      <c r="O136" s="51"/>
      <c r="Q136" s="21"/>
    </row>
    <row r="137" spans="1:17" ht="18.600000000000001" customHeight="1" x14ac:dyDescent="0.25">
      <c r="A137" s="31"/>
      <c r="B137" s="35" t="s">
        <v>166</v>
      </c>
      <c r="C137" s="31"/>
      <c r="D137" s="75"/>
      <c r="E137" s="75"/>
      <c r="F137" s="141"/>
      <c r="G137" s="151"/>
      <c r="H137" s="65"/>
      <c r="I137" s="74">
        <f>G137*D137</f>
        <v>0</v>
      </c>
      <c r="J137" s="65">
        <f>I137</f>
        <v>0</v>
      </c>
      <c r="K137" s="64"/>
      <c r="M137" s="51"/>
      <c r="N137" s="51"/>
      <c r="O137" s="51"/>
      <c r="Q137" s="21"/>
    </row>
    <row r="138" spans="1:17" ht="18.600000000000001" customHeight="1" x14ac:dyDescent="0.25">
      <c r="A138" s="31"/>
      <c r="B138" s="32" t="s">
        <v>67</v>
      </c>
      <c r="C138" s="31"/>
      <c r="D138" s="75"/>
      <c r="E138" s="75"/>
      <c r="F138" s="141"/>
      <c r="G138" s="151"/>
      <c r="H138" s="65"/>
      <c r="I138" s="74">
        <f>G138*D138</f>
        <v>0</v>
      </c>
      <c r="J138" s="65">
        <f>I138</f>
        <v>0</v>
      </c>
      <c r="K138" s="64"/>
      <c r="M138" s="51"/>
      <c r="N138" s="51"/>
      <c r="O138" s="51"/>
      <c r="Q138" s="21"/>
    </row>
    <row r="139" spans="1:17" ht="18.600000000000001" customHeight="1" x14ac:dyDescent="0.25">
      <c r="A139" s="38"/>
      <c r="B139" s="40" t="s">
        <v>130</v>
      </c>
      <c r="C139" s="31"/>
      <c r="D139" s="33"/>
      <c r="E139" s="33"/>
      <c r="F139" s="135"/>
      <c r="G139" s="119"/>
      <c r="H139" s="41">
        <f>H134+H130+H127+H123+H115+H101+H100+H73+H68+H49+H5</f>
        <v>594649000</v>
      </c>
      <c r="I139" s="41">
        <f>I134+I130+I127+I123+I115+I101+I100+I73+I68+I49+I5</f>
        <v>0</v>
      </c>
      <c r="J139" s="41">
        <f>J134+J130+J127+J123+J115+J101+J100+J73+J68+J49+J5</f>
        <v>594649000</v>
      </c>
      <c r="K139" s="41">
        <f>K134+K130+K127+K123+K115+K101+K100+K73+K68+K49+K5</f>
        <v>0</v>
      </c>
      <c r="Q139" s="21"/>
    </row>
    <row r="140" spans="1:17" ht="20.45" customHeight="1" x14ac:dyDescent="0.25">
      <c r="A140" s="94">
        <v>12</v>
      </c>
      <c r="B140" s="95" t="s">
        <v>131</v>
      </c>
      <c r="C140" s="95"/>
      <c r="D140" s="95"/>
      <c r="E140" s="95"/>
      <c r="F140" s="156"/>
      <c r="G140" s="143"/>
      <c r="H140" s="97">
        <f>J140</f>
        <v>29000000</v>
      </c>
      <c r="I140" s="97"/>
      <c r="J140" s="97">
        <f>ROUNDDOWN(IF(J139*5%&gt;300000000,300000000,J139*5%),-6)</f>
        <v>29000000</v>
      </c>
      <c r="K140" s="97"/>
      <c r="Q140" s="21"/>
    </row>
    <row r="141" spans="1:17" ht="18.600000000000001" customHeight="1" x14ac:dyDescent="0.25">
      <c r="A141" s="38"/>
      <c r="B141" s="40" t="s">
        <v>25</v>
      </c>
      <c r="C141" s="31"/>
      <c r="D141" s="33"/>
      <c r="E141" s="33"/>
      <c r="F141" s="135"/>
      <c r="G141" s="119"/>
      <c r="H141" s="211">
        <f>SUM(H139:I140)</f>
        <v>623649000</v>
      </c>
      <c r="I141" s="212"/>
      <c r="J141" s="214">
        <f>SUM(J139:K140)</f>
        <v>623649000</v>
      </c>
      <c r="K141" s="214"/>
      <c r="Q141" s="21"/>
    </row>
    <row r="142" spans="1:17" ht="20.45" customHeight="1" x14ac:dyDescent="0.25">
      <c r="A142" s="215" t="s">
        <v>68</v>
      </c>
      <c r="B142" s="216"/>
      <c r="C142" s="216"/>
      <c r="D142" s="216"/>
      <c r="E142" s="216"/>
      <c r="F142" s="216"/>
      <c r="G142" s="216"/>
      <c r="H142" s="216"/>
      <c r="I142" s="216"/>
      <c r="J142" s="216"/>
      <c r="K142" s="217"/>
    </row>
    <row r="143" spans="1:17" ht="15.75" x14ac:dyDescent="0.25">
      <c r="A143" s="37"/>
      <c r="B143" s="37"/>
      <c r="C143" s="83"/>
      <c r="D143" s="37"/>
      <c r="E143" s="37"/>
      <c r="F143" s="142"/>
      <c r="G143" s="152"/>
      <c r="H143" s="37"/>
      <c r="I143" s="37"/>
      <c r="J143" s="37"/>
      <c r="K143" s="37"/>
    </row>
    <row r="144" spans="1:17" ht="16.899999999999999" customHeight="1" x14ac:dyDescent="0.25">
      <c r="A144" s="206" t="s">
        <v>230</v>
      </c>
      <c r="B144" s="206"/>
      <c r="C144" s="206"/>
      <c r="D144" s="206"/>
      <c r="E144" s="206"/>
      <c r="F144" s="206"/>
      <c r="G144" s="186"/>
      <c r="H144" s="186"/>
      <c r="I144" s="190" t="s">
        <v>231</v>
      </c>
    </row>
    <row r="145" spans="1:11" ht="16.899999999999999" customHeight="1" x14ac:dyDescent="0.25">
      <c r="A145" s="207" t="s">
        <v>232</v>
      </c>
      <c r="B145" s="207"/>
      <c r="C145" s="207"/>
      <c r="D145" s="207"/>
      <c r="E145" s="207"/>
      <c r="F145" s="207"/>
      <c r="G145" s="181"/>
      <c r="H145" s="181"/>
      <c r="I145" s="191"/>
    </row>
    <row r="146" spans="1:11" ht="16.5" x14ac:dyDescent="0.25">
      <c r="A146" s="182"/>
      <c r="B146" s="181"/>
      <c r="C146" s="188"/>
      <c r="D146" s="181"/>
      <c r="E146" s="189"/>
      <c r="F146" s="10"/>
      <c r="G146" s="181"/>
      <c r="H146" s="181"/>
      <c r="I146" s="191"/>
    </row>
    <row r="147" spans="1:11" ht="16.5" x14ac:dyDescent="0.25">
      <c r="A147" s="182"/>
      <c r="B147" s="181"/>
      <c r="C147" s="188"/>
      <c r="D147" s="181"/>
      <c r="E147" s="189"/>
      <c r="F147" s="10"/>
      <c r="G147" s="181"/>
      <c r="H147" s="181"/>
      <c r="I147" s="191"/>
    </row>
    <row r="148" spans="1:11" ht="16.5" x14ac:dyDescent="0.25">
      <c r="A148" s="182"/>
      <c r="B148" s="181"/>
      <c r="C148" s="188"/>
      <c r="D148" s="181"/>
      <c r="E148" s="189"/>
      <c r="F148" s="10"/>
      <c r="G148" s="181"/>
      <c r="H148" s="181"/>
      <c r="I148" s="191"/>
    </row>
    <row r="149" spans="1:11" ht="16.5" x14ac:dyDescent="0.25">
      <c r="A149" s="182"/>
      <c r="B149" s="181"/>
      <c r="C149" s="188"/>
      <c r="D149" s="181"/>
      <c r="E149" s="189"/>
      <c r="G149" s="181"/>
      <c r="H149" s="181"/>
      <c r="I149" s="191"/>
    </row>
    <row r="150" spans="1:11" ht="16.899999999999999" customHeight="1" x14ac:dyDescent="0.25">
      <c r="A150" s="182"/>
      <c r="B150" s="181"/>
      <c r="C150" s="188"/>
      <c r="D150" s="181"/>
      <c r="E150" s="189"/>
      <c r="G150" s="186"/>
      <c r="H150" s="186"/>
      <c r="I150" s="190" t="s">
        <v>233</v>
      </c>
    </row>
    <row r="151" spans="1:11" ht="16.899999999999999" customHeight="1" x14ac:dyDescent="0.25">
      <c r="A151" s="182"/>
      <c r="B151" s="181"/>
      <c r="C151" s="188"/>
      <c r="D151" s="181"/>
      <c r="E151" s="189"/>
      <c r="G151" s="186"/>
      <c r="H151" s="186"/>
      <c r="I151" s="190"/>
    </row>
    <row r="152" spans="1:11" ht="16.899999999999999" customHeight="1" x14ac:dyDescent="0.25">
      <c r="A152" s="182"/>
      <c r="B152" s="181"/>
      <c r="C152" s="188"/>
      <c r="D152" s="181"/>
      <c r="E152" s="189"/>
      <c r="G152" s="186"/>
      <c r="H152" s="186"/>
      <c r="I152" s="190"/>
    </row>
    <row r="153" spans="1:11" ht="16.5" x14ac:dyDescent="0.25">
      <c r="A153" s="182"/>
      <c r="B153" s="181"/>
      <c r="C153" s="188"/>
      <c r="D153" s="181"/>
      <c r="E153" s="181"/>
      <c r="F153" s="187"/>
      <c r="G153" s="181"/>
      <c r="H153" s="181"/>
      <c r="I153" s="181"/>
    </row>
    <row r="154" spans="1:11" ht="16.5" x14ac:dyDescent="0.25">
      <c r="A154" s="182"/>
      <c r="B154" s="181"/>
      <c r="C154" s="188"/>
      <c r="D154" s="181"/>
      <c r="E154" s="181"/>
      <c r="F154" s="187"/>
      <c r="G154" s="181"/>
      <c r="H154" s="181"/>
      <c r="I154" s="181"/>
    </row>
    <row r="155" spans="1:11" ht="16.5" x14ac:dyDescent="0.25">
      <c r="A155" s="208" t="s">
        <v>234</v>
      </c>
      <c r="B155" s="208"/>
      <c r="C155" s="208"/>
      <c r="D155" s="208"/>
      <c r="E155" s="208"/>
      <c r="F155" s="208"/>
      <c r="G155" s="208"/>
      <c r="H155" s="208"/>
      <c r="I155" s="208"/>
      <c r="J155" s="208"/>
      <c r="K155" s="208"/>
    </row>
  </sheetData>
  <mergeCells count="17">
    <mergeCell ref="B123:D123"/>
    <mergeCell ref="A144:F144"/>
    <mergeCell ref="A145:F145"/>
    <mergeCell ref="A155:K155"/>
    <mergeCell ref="A1:K1"/>
    <mergeCell ref="B49:D49"/>
    <mergeCell ref="H141:I141"/>
    <mergeCell ref="E3:F3"/>
    <mergeCell ref="H3:I3"/>
    <mergeCell ref="J3:K3"/>
    <mergeCell ref="A3:A4"/>
    <mergeCell ref="B3:B4"/>
    <mergeCell ref="C3:C4"/>
    <mergeCell ref="D3:D4"/>
    <mergeCell ref="G3:G4"/>
    <mergeCell ref="J141:K141"/>
    <mergeCell ref="A142:K142"/>
  </mergeCells>
  <conditionalFormatting sqref="A14:A38 G12:G14 O7:XFD49 A12:F13 M25:N49 Q50:XFD140 A142:K143 L141:XFD65465 A156:H65525 I156:K65502 J144:K154 G145:I149">
    <cfRule type="containsText" dxfId="161" priority="159" stopIfTrue="1" operator="containsText" text="Thành viên chính">
      <formula>NOT(ISERROR(SEARCH("Thành viên chính",A7)))</formula>
    </cfRule>
  </conditionalFormatting>
  <conditionalFormatting sqref="A7:B7 A142:K143 A156:H65525 L141:XFD65465">
    <cfRule type="containsText" dxfId="160" priority="708" stopIfTrue="1" operator="containsText" text="Thư ký khoa học">
      <formula>NOT(ISERROR(SEARCH("Thư ký khoa học",A7)))</formula>
    </cfRule>
    <cfRule type="containsText" dxfId="159" priority="709" stopIfTrue="1" operator="containsText" text="Chủ nhiệm đề tài">
      <formula>NOT(ISERROR(SEARCH("Chủ nhiệm đề tài",A7)))</formula>
    </cfRule>
  </conditionalFormatting>
  <conditionalFormatting sqref="A10:B10">
    <cfRule type="containsText" dxfId="158" priority="87" stopIfTrue="1" operator="containsText" text="Thành viên chính">
      <formula>NOT(ISERROR(SEARCH("Thành viên chính",A10)))</formula>
    </cfRule>
    <cfRule type="containsText" dxfId="157" priority="88" stopIfTrue="1" operator="containsText" text="Thư ký khoa học">
      <formula>NOT(ISERROR(SEARCH("Thư ký khoa học",A10)))</formula>
    </cfRule>
    <cfRule type="containsText" dxfId="156" priority="89" stopIfTrue="1" operator="containsText" text="Chủ nhiệm đề tài">
      <formula>NOT(ISERROR(SEARCH("Chủ nhiệm đề tài",A10)))</formula>
    </cfRule>
  </conditionalFormatting>
  <conditionalFormatting sqref="A68:B68">
    <cfRule type="containsText" dxfId="155" priority="395" stopIfTrue="1" operator="containsText" text="Thành viên chính">
      <formula>NOT(ISERROR(SEARCH("Thành viên chính",A68)))</formula>
    </cfRule>
    <cfRule type="containsText" dxfId="154" priority="396" stopIfTrue="1" operator="containsText" text="Thư ký khoa học">
      <formula>NOT(ISERROR(SEARCH("Thư ký khoa học",A68)))</formula>
    </cfRule>
    <cfRule type="containsText" dxfId="153" priority="397" stopIfTrue="1" operator="containsText" text="Chủ nhiệm đề tài">
      <formula>NOT(ISERROR(SEARCH("Chủ nhiệm đề tài",A68)))</formula>
    </cfRule>
  </conditionalFormatting>
  <conditionalFormatting sqref="A73:B73">
    <cfRule type="containsText" dxfId="152" priority="398" stopIfTrue="1" operator="containsText" text="Thành viên chính">
      <formula>NOT(ISERROR(SEARCH("Thành viên chính",A73)))</formula>
    </cfRule>
    <cfRule type="containsText" dxfId="151" priority="399" stopIfTrue="1" operator="containsText" text="Thư ký khoa học">
      <formula>NOT(ISERROR(SEARCH("Thư ký khoa học",A73)))</formula>
    </cfRule>
    <cfRule type="containsText" dxfId="150" priority="400" stopIfTrue="1" operator="containsText" text="Chủ nhiệm đề tài">
      <formula>NOT(ISERROR(SEARCH("Chủ nhiệm đề tài",A73)))</formula>
    </cfRule>
  </conditionalFormatting>
  <conditionalFormatting sqref="A100:B101">
    <cfRule type="containsText" dxfId="149" priority="380" stopIfTrue="1" operator="containsText" text="Thành viên chính">
      <formula>NOT(ISERROR(SEARCH("Thành viên chính",A100)))</formula>
    </cfRule>
    <cfRule type="containsText" dxfId="148" priority="381" stopIfTrue="1" operator="containsText" text="Thư ký khoa học">
      <formula>NOT(ISERROR(SEARCH("Thư ký khoa học",A100)))</formula>
    </cfRule>
    <cfRule type="containsText" dxfId="147" priority="382" stopIfTrue="1" operator="containsText" text="Chủ nhiệm đề tài">
      <formula>NOT(ISERROR(SEARCH("Chủ nhiệm đề tài",A100)))</formula>
    </cfRule>
  </conditionalFormatting>
  <conditionalFormatting sqref="A115:B115">
    <cfRule type="containsText" dxfId="146" priority="377" stopIfTrue="1" operator="containsText" text="Thành viên chính">
      <formula>NOT(ISERROR(SEARCH("Thành viên chính",A115)))</formula>
    </cfRule>
    <cfRule type="containsText" dxfId="145" priority="378" stopIfTrue="1" operator="containsText" text="Thư ký khoa học">
      <formula>NOT(ISERROR(SEARCH("Thư ký khoa học",A115)))</formula>
    </cfRule>
    <cfRule type="containsText" dxfId="144" priority="379" stopIfTrue="1" operator="containsText" text="Chủ nhiệm đề tài">
      <formula>NOT(ISERROR(SEARCH("Chủ nhiệm đề tài",A115)))</formula>
    </cfRule>
  </conditionalFormatting>
  <conditionalFormatting sqref="A123:B123">
    <cfRule type="containsText" dxfId="143" priority="374" stopIfTrue="1" operator="containsText" text="Thành viên chính">
      <formula>NOT(ISERROR(SEARCH("Thành viên chính",A123)))</formula>
    </cfRule>
    <cfRule type="containsText" dxfId="142" priority="375" stopIfTrue="1" operator="containsText" text="Thư ký khoa học">
      <formula>NOT(ISERROR(SEARCH("Thư ký khoa học",A123)))</formula>
    </cfRule>
    <cfRule type="containsText" dxfId="141" priority="376" stopIfTrue="1" operator="containsText" text="Chủ nhiệm đề tài">
      <formula>NOT(ISERROR(SEARCH("Chủ nhiệm đề tài",A123)))</formula>
    </cfRule>
  </conditionalFormatting>
  <conditionalFormatting sqref="A127:B127">
    <cfRule type="containsText" dxfId="140" priority="371" stopIfTrue="1" operator="containsText" text="Thành viên chính">
      <formula>NOT(ISERROR(SEARCH("Thành viên chính",A127)))</formula>
    </cfRule>
    <cfRule type="containsText" dxfId="139" priority="372" stopIfTrue="1" operator="containsText" text="Thư ký khoa học">
      <formula>NOT(ISERROR(SEARCH("Thư ký khoa học",A127)))</formula>
    </cfRule>
    <cfRule type="containsText" dxfId="138" priority="373" stopIfTrue="1" operator="containsText" text="Chủ nhiệm đề tài">
      <formula>NOT(ISERROR(SEARCH("Chủ nhiệm đề tài",A127)))</formula>
    </cfRule>
  </conditionalFormatting>
  <conditionalFormatting sqref="A130:B130">
    <cfRule type="containsText" dxfId="137" priority="368" stopIfTrue="1" operator="containsText" text="Thành viên chính">
      <formula>NOT(ISERROR(SEARCH("Thành viên chính",A130)))</formula>
    </cfRule>
    <cfRule type="containsText" dxfId="136" priority="369" stopIfTrue="1" operator="containsText" text="Thư ký khoa học">
      <formula>NOT(ISERROR(SEARCH("Thư ký khoa học",A130)))</formula>
    </cfRule>
    <cfRule type="containsText" dxfId="135" priority="370" stopIfTrue="1" operator="containsText" text="Chủ nhiệm đề tài">
      <formula>NOT(ISERROR(SEARCH("Chủ nhiệm đề tài",A130)))</formula>
    </cfRule>
  </conditionalFormatting>
  <conditionalFormatting sqref="A134:B134">
    <cfRule type="containsText" dxfId="134" priority="365" stopIfTrue="1" operator="containsText" text="Thành viên chính">
      <formula>NOT(ISERROR(SEARCH("Thành viên chính",A134)))</formula>
    </cfRule>
    <cfRule type="containsText" dxfId="133" priority="366" stopIfTrue="1" operator="containsText" text="Thư ký khoa học">
      <formula>NOT(ISERROR(SEARCH("Thư ký khoa học",A134)))</formula>
    </cfRule>
    <cfRule type="containsText" dxfId="132" priority="367" stopIfTrue="1" operator="containsText" text="Chủ nhiệm đề tài">
      <formula>NOT(ISERROR(SEARCH("Chủ nhiệm đề tài",A134)))</formula>
    </cfRule>
  </conditionalFormatting>
  <conditionalFormatting sqref="A140:B140">
    <cfRule type="containsText" dxfId="131" priority="362" stopIfTrue="1" operator="containsText" text="Thành viên chính">
      <formula>NOT(ISERROR(SEARCH("Thành viên chính",A140)))</formula>
    </cfRule>
    <cfRule type="containsText" dxfId="130" priority="363" stopIfTrue="1" operator="containsText" text="Thư ký khoa học">
      <formula>NOT(ISERROR(SEARCH("Thư ký khoa học",A140)))</formula>
    </cfRule>
    <cfRule type="containsText" dxfId="129" priority="364" stopIfTrue="1" operator="containsText" text="Chủ nhiệm đề tài">
      <formula>NOT(ISERROR(SEARCH("Chủ nhiệm đề tài",A140)))</formula>
    </cfRule>
  </conditionalFormatting>
  <conditionalFormatting sqref="A7:C7">
    <cfRule type="containsText" dxfId="128" priority="182" stopIfTrue="1" operator="containsText" text="Thư ký khoa học">
      <formula>NOT(ISERROR(SEARCH("Thư ký khoa học",A7)))</formula>
    </cfRule>
    <cfRule type="containsText" dxfId="127" priority="183" stopIfTrue="1" operator="containsText" text="Chủ nhiệm đề tài">
      <formula>NOT(ISERROR(SEARCH("Chủ nhiệm đề tài",A7)))</formula>
    </cfRule>
  </conditionalFormatting>
  <conditionalFormatting sqref="A11:C11">
    <cfRule type="containsText" dxfId="126" priority="180" stopIfTrue="1" operator="containsText" text="Thư ký khoa học">
      <formula>NOT(ISERROR(SEARCH("Thư ký khoa học",A11)))</formula>
    </cfRule>
    <cfRule type="containsText" dxfId="125" priority="181" stopIfTrue="1" operator="containsText" text="Chủ nhiệm đề tài">
      <formula>NOT(ISERROR(SEARCH("Chủ nhiệm đề tài",A11)))</formula>
    </cfRule>
  </conditionalFormatting>
  <conditionalFormatting sqref="A15:C15">
    <cfRule type="containsText" dxfId="124" priority="615" stopIfTrue="1" operator="containsText" text="Thư ký khoa học">
      <formula>NOT(ISERROR(SEARCH("Thư ký khoa học",A15)))</formula>
    </cfRule>
    <cfRule type="containsText" dxfId="123" priority="616" stopIfTrue="1" operator="containsText" text="Chủ nhiệm đề tài">
      <formula>NOT(ISERROR(SEARCH("Chủ nhiệm đề tài",A15)))</formula>
    </cfRule>
  </conditionalFormatting>
  <conditionalFormatting sqref="A3:E3">
    <cfRule type="containsText" dxfId="122" priority="16" stopIfTrue="1" operator="containsText" text="Thành viên chính">
      <formula>NOT(ISERROR(SEARCH("Thành viên chính",A3)))</formula>
    </cfRule>
    <cfRule type="containsText" dxfId="121" priority="17" stopIfTrue="1" operator="containsText" text="Thư ký khoa học">
      <formula>NOT(ISERROR(SEARCH("Thư ký khoa học",A3)))</formula>
    </cfRule>
    <cfRule type="containsText" dxfId="120" priority="18" stopIfTrue="1" operator="containsText" text="Chủ nhiệm đề tài">
      <formula>NOT(ISERROR(SEARCH("Chủ nhiệm đề tài",A3)))</formula>
    </cfRule>
  </conditionalFormatting>
  <conditionalFormatting sqref="A32:F34">
    <cfRule type="containsText" dxfId="119" priority="94" stopIfTrue="1" operator="containsText" text="Thư ký khoa học">
      <formula>NOT(ISERROR(SEARCH("Thư ký khoa học",A32)))</formula>
    </cfRule>
    <cfRule type="containsText" dxfId="118" priority="95" stopIfTrue="1" operator="containsText" text="Chủ nhiệm đề tài">
      <formula>NOT(ISERROR(SEARCH("Chủ nhiệm đề tài",A32)))</formula>
    </cfRule>
  </conditionalFormatting>
  <conditionalFormatting sqref="A7:K9 C31:L31 A11:K11 G9:H10 C10:K10 I32:L35 A5:XFD6 N8:N21 D17:F17 F18:F23 M22:N23 G23:L23 G49:L49 A50:K67 A69:K72 A118:P120 A124:K124 A126:K126 A128:K129 A131:K133 A135:K139 A141:H141">
    <cfRule type="containsText" dxfId="117" priority="476" stopIfTrue="1" operator="containsText" text="Thành viên chính">
      <formula>NOT(ISERROR(SEARCH("Thành viên chính",A5)))</formula>
    </cfRule>
  </conditionalFormatting>
  <conditionalFormatting sqref="A39:L48">
    <cfRule type="containsText" dxfId="116" priority="32" stopIfTrue="1" operator="containsText" text="Thành viên chính">
      <formula>NOT(ISERROR(SEARCH("Thành viên chính",A39)))</formula>
    </cfRule>
    <cfRule type="containsText" dxfId="115" priority="33" stopIfTrue="1" operator="containsText" text="Thư ký khoa học">
      <formula>NOT(ISERROR(SEARCH("Thư ký khoa học",A39)))</formula>
    </cfRule>
    <cfRule type="containsText" dxfId="114" priority="34" stopIfTrue="1" operator="containsText" text="Chủ nhiệm đề tài">
      <formula>NOT(ISERROR(SEARCH("Chủ nhiệm đề tài",A39)))</formula>
    </cfRule>
  </conditionalFormatting>
  <conditionalFormatting sqref="A7:N7">
    <cfRule type="containsText" dxfId="113" priority="236" stopIfTrue="1" operator="containsText" text="Thành viên chính">
      <formula>NOT(ISERROR(SEARCH("Thành viên chính",A7)))</formula>
    </cfRule>
  </conditionalFormatting>
  <conditionalFormatting sqref="A5:XFD6 N8:N21 M22:N23 G49:L49 A50:K67 A69:K72 A118:P120 A124:K124 A126:K126 A128:K129 A131:K133 A135:K139 A141:H141">
    <cfRule type="containsText" dxfId="112" priority="1245" stopIfTrue="1" operator="containsText" text="Thư ký khoa học">
      <formula>NOT(ISERROR(SEARCH("Thư ký khoa học",A5)))</formula>
    </cfRule>
    <cfRule type="containsText" dxfId="111" priority="1246" stopIfTrue="1" operator="containsText" text="Chủ nhiệm đề tài">
      <formula>NOT(ISERROR(SEARCH("Chủ nhiệm đề tài",A5)))</formula>
    </cfRule>
  </conditionalFormatting>
  <conditionalFormatting sqref="B17:B24">
    <cfRule type="containsText" dxfId="110" priority="96" stopIfTrue="1" operator="containsText" text="Thành viên chính">
      <formula>NOT(ISERROR(SEARCH("Thành viên chính",B17)))</formula>
    </cfRule>
    <cfRule type="containsText" dxfId="109" priority="97" stopIfTrue="1" operator="containsText" text="Thư ký khoa học">
      <formula>NOT(ISERROR(SEARCH("Thư ký khoa học",B17)))</formula>
    </cfRule>
    <cfRule type="containsText" dxfId="108" priority="98" stopIfTrue="1" operator="containsText" text="Chủ nhiệm đề tài">
      <formula>NOT(ISERROR(SEARCH("Chủ nhiệm đề tài",B17)))</formula>
    </cfRule>
  </conditionalFormatting>
  <conditionalFormatting sqref="B27:B28">
    <cfRule type="containsText" dxfId="107" priority="4" stopIfTrue="1" operator="containsText" text="Thành viên chính">
      <formula>NOT(ISERROR(SEARCH("Thành viên chính",B27)))</formula>
    </cfRule>
    <cfRule type="containsText" dxfId="106" priority="5" stopIfTrue="1" operator="containsText" text="Thư ký khoa học">
      <formula>NOT(ISERROR(SEARCH("Thư ký khoa học",B27)))</formula>
    </cfRule>
    <cfRule type="containsText" dxfId="105" priority="6" stopIfTrue="1" operator="containsText" text="Chủ nhiệm đề tài">
      <formula>NOT(ISERROR(SEARCH("Chủ nhiệm đề tài",B27)))</formula>
    </cfRule>
  </conditionalFormatting>
  <conditionalFormatting sqref="B31">
    <cfRule type="containsText" dxfId="104" priority="171" stopIfTrue="1" operator="containsText" text="Thành viên chính">
      <formula>NOT(ISERROR(SEARCH("Thành viên chính",B31)))</formula>
    </cfRule>
    <cfRule type="containsText" dxfId="103" priority="172" stopIfTrue="1" operator="containsText" text="Thư ký khoa học">
      <formula>NOT(ISERROR(SEARCH("Thư ký khoa học",B31)))</formula>
    </cfRule>
    <cfRule type="containsText" dxfId="102" priority="173" stopIfTrue="1" operator="containsText" text="Chủ nhiệm đề tài">
      <formula>NOT(ISERROR(SEARCH("Chủ nhiệm đề tài",B31)))</formula>
    </cfRule>
  </conditionalFormatting>
  <conditionalFormatting sqref="B35:B36">
    <cfRule type="containsText" dxfId="101" priority="192" stopIfTrue="1" operator="containsText" text="Thư ký khoa học">
      <formula>NOT(ISERROR(SEARCH("Thư ký khoa học",B35)))</formula>
    </cfRule>
    <cfRule type="containsText" dxfId="100" priority="193" stopIfTrue="1" operator="containsText" text="Chủ nhiệm đề tài">
      <formula>NOT(ISERROR(SEARCH("Chủ nhiệm đề tài",B35)))</formula>
    </cfRule>
  </conditionalFormatting>
  <conditionalFormatting sqref="B16:C16">
    <cfRule type="containsText" dxfId="99" priority="582" stopIfTrue="1" operator="containsText" text="Thư ký khoa học">
      <formula>NOT(ISERROR(SEARCH("Thư ký khoa học",B16)))</formula>
    </cfRule>
    <cfRule type="containsText" dxfId="98" priority="583" stopIfTrue="1" operator="containsText" text="Chủ nhiệm đề tài">
      <formula>NOT(ISERROR(SEARCH("Chủ nhiệm đề tài",B16)))</formula>
    </cfRule>
  </conditionalFormatting>
  <conditionalFormatting sqref="B13:F13">
    <cfRule type="containsText" dxfId="97" priority="160" stopIfTrue="1" operator="containsText" text="Thư ký khoa học">
      <formula>NOT(ISERROR(SEARCH("Thư ký khoa học",B13)))</formula>
    </cfRule>
    <cfRule type="containsText" dxfId="96" priority="161" stopIfTrue="1" operator="containsText" text="Chủ nhiệm đề tài">
      <formula>NOT(ISERROR(SEARCH("Chủ nhiệm đề tài",B13)))</formula>
    </cfRule>
  </conditionalFormatting>
  <conditionalFormatting sqref="B14:F14">
    <cfRule type="containsText" dxfId="95" priority="90" stopIfTrue="1" operator="containsText" text="Thành viên chính">
      <formula>NOT(ISERROR(SEARCH("Thành viên chính",B14)))</formula>
    </cfRule>
    <cfRule type="containsText" dxfId="94" priority="91" stopIfTrue="1" operator="containsText" text="Thư ký khoa học">
      <formula>NOT(ISERROR(SEARCH("Thư ký khoa học",B14)))</formula>
    </cfRule>
    <cfRule type="containsText" dxfId="93" priority="92" stopIfTrue="1" operator="containsText" text="Chủ nhiệm đề tài">
      <formula>NOT(ISERROR(SEARCH("Chủ nhiệm đề tài",B14)))</formula>
    </cfRule>
  </conditionalFormatting>
  <conditionalFormatting sqref="B32:F34">
    <cfRule type="containsText" dxfId="92" priority="93" stopIfTrue="1" operator="containsText" text="Thành viên chính">
      <formula>NOT(ISERROR(SEARCH("Thành viên chính",B32)))</formula>
    </cfRule>
  </conditionalFormatting>
  <conditionalFormatting sqref="B35:F35 G32:G35">
    <cfRule type="containsText" dxfId="91" priority="223" stopIfTrue="1" operator="containsText" text="Thành viên chính">
      <formula>NOT(ISERROR(SEARCH("Thành viên chính",B32)))</formula>
    </cfRule>
  </conditionalFormatting>
  <conditionalFormatting sqref="B15:K16">
    <cfRule type="containsText" dxfId="90" priority="275" stopIfTrue="1" operator="containsText" text="Thành viên chính">
      <formula>NOT(ISERROR(SEARCH("Thành viên chính",B15)))</formula>
    </cfRule>
  </conditionalFormatting>
  <conditionalFormatting sqref="B36:L38">
    <cfRule type="containsText" dxfId="89" priority="185" stopIfTrue="1" operator="containsText" text="Thành viên chính">
      <formula>NOT(ISERROR(SEARCH("Thành viên chính",B36)))</formula>
    </cfRule>
  </conditionalFormatting>
  <conditionalFormatting sqref="C24:G24 B25:G26 C28:G28 B29:G30">
    <cfRule type="containsText" dxfId="88" priority="55" stopIfTrue="1" operator="containsText" text="Thư ký khoa học">
      <formula>NOT(ISERROR(SEARCH("Thư ký khoa học",B24)))</formula>
    </cfRule>
    <cfRule type="containsText" dxfId="87" priority="56" stopIfTrue="1" operator="containsText" text="Chủ nhiệm đề tài">
      <formula>NOT(ISERROR(SEARCH("Chủ nhiệm đề tài",B24)))</formula>
    </cfRule>
  </conditionalFormatting>
  <conditionalFormatting sqref="C27:K27">
    <cfRule type="containsText" dxfId="86" priority="7" stopIfTrue="1" operator="containsText" text="Thành viên chính">
      <formula>NOT(ISERROR(SEARCH("Thành viên chính",C27)))</formula>
    </cfRule>
    <cfRule type="containsText" dxfId="85" priority="8" stopIfTrue="1" operator="containsText" text="Thư ký khoa học">
      <formula>NOT(ISERROR(SEARCH("Thư ký khoa học",C27)))</formula>
    </cfRule>
    <cfRule type="containsText" dxfId="84" priority="9" stopIfTrue="1" operator="containsText" text="Chủ nhiệm đề tài">
      <formula>NOT(ISERROR(SEARCH("Chủ nhiệm đề tài",C27)))</formula>
    </cfRule>
  </conditionalFormatting>
  <conditionalFormatting sqref="C36:K36">
    <cfRule type="containsText" dxfId="83" priority="186" stopIfTrue="1" operator="containsText" text="Thư ký khoa học">
      <formula>NOT(ISERROR(SEARCH("Thư ký khoa học",C36)))</formula>
    </cfRule>
    <cfRule type="containsText" dxfId="82" priority="187" stopIfTrue="1" operator="containsText" text="Chủ nhiệm đề tài">
      <formula>NOT(ISERROR(SEARCH("Chủ nhiệm đề tài",C36)))</formula>
    </cfRule>
  </conditionalFormatting>
  <conditionalFormatting sqref="C7:N7">
    <cfRule type="containsText" dxfId="81" priority="237" stopIfTrue="1" operator="containsText" text="Thư ký khoa học">
      <formula>NOT(ISERROR(SEARCH("Thư ký khoa học",C7)))</formula>
    </cfRule>
    <cfRule type="containsText" dxfId="80" priority="238" stopIfTrue="1" operator="containsText" text="Chủ nhiệm đề tài">
      <formula>NOT(ISERROR(SEARCH("Chủ nhiệm đề tài",C7)))</formula>
    </cfRule>
  </conditionalFormatting>
  <conditionalFormatting sqref="C24:N24 B25:L26 C28:G28 B29:G30">
    <cfRule type="containsText" dxfId="79" priority="54" stopIfTrue="1" operator="containsText" text="Thành viên chính">
      <formula>NOT(ISERROR(SEARCH("Thành viên chính",B24)))</formula>
    </cfRule>
  </conditionalFormatting>
  <conditionalFormatting sqref="D7:E7 F7:K11 A8:K9 C10:K10 B11:E11 A12:F12 G12:G14 D17:F17 F18:F23 G23:L23 H24:H26 C31:G31 C35:F35 A35:A38 L36:L38 B37:K38 I156:K65502 J144:K154 G145:I149">
    <cfRule type="containsText" dxfId="78" priority="520" stopIfTrue="1" operator="containsText" text="Chủ nhiệm đề tài">
      <formula>NOT(ISERROR(SEARCH("Chủ nhiệm đề tài",A7)))</formula>
    </cfRule>
  </conditionalFormatting>
  <conditionalFormatting sqref="D7:E7 F7:K11 A8:K9 C10:K10 B11:E11 D17:F17 F18:F23 G23:L23 C31:G31 C35:F35 L36:L38 B37:K38 A12:F12 G12:G14 A35:A38 H24:H26 I156:K65502 J144:K154 G145:I149">
    <cfRule type="containsText" dxfId="77" priority="519" stopIfTrue="1" operator="containsText" text="Thư ký khoa học">
      <formula>NOT(ISERROR(SEARCH("Thư ký khoa học",A7)))</formula>
    </cfRule>
  </conditionalFormatting>
  <conditionalFormatting sqref="D15:K16">
    <cfRule type="containsText" dxfId="76" priority="276" stopIfTrue="1" operator="containsText" text="Thư ký khoa học">
      <formula>NOT(ISERROR(SEARCH("Thư ký khoa học",D15)))</formula>
    </cfRule>
    <cfRule type="containsText" dxfId="75" priority="277" stopIfTrue="1" operator="containsText" text="Chủ nhiệm đề tài">
      <formula>NOT(ISERROR(SEARCH("Chủ nhiệm đề tài",D15)))</formula>
    </cfRule>
  </conditionalFormatting>
  <conditionalFormatting sqref="E4:F4">
    <cfRule type="containsText" dxfId="74" priority="13" stopIfTrue="1" operator="containsText" text="Thành viên chính">
      <formula>NOT(ISERROR(SEARCH("Thành viên chính",E4)))</formula>
    </cfRule>
    <cfRule type="containsText" dxfId="73" priority="14" stopIfTrue="1" operator="containsText" text="Thư ký khoa học">
      <formula>NOT(ISERROR(SEARCH("Thư ký khoa học",E4)))</formula>
    </cfRule>
    <cfRule type="containsText" dxfId="72" priority="15" stopIfTrue="1" operator="containsText" text="Chủ nhiệm đề tài">
      <formula>NOT(ISERROR(SEARCH("Chủ nhiệm đề tài",E4)))</formula>
    </cfRule>
  </conditionalFormatting>
  <conditionalFormatting sqref="G8:G10">
    <cfRule type="containsText" dxfId="71" priority="108" stopIfTrue="1" operator="containsText" text="Thư ký khoa học">
      <formula>NOT(ISERROR(SEARCH("Thư ký khoa học",G8)))</formula>
    </cfRule>
    <cfRule type="containsText" dxfId="70" priority="109" stopIfTrue="1" operator="containsText" text="Chủ nhiệm đề tài">
      <formula>NOT(ISERROR(SEARCH("Chủ nhiệm đề tài",G8)))</formula>
    </cfRule>
    <cfRule type="containsText" dxfId="69" priority="110" stopIfTrue="1" operator="containsText" text="Thư ký khoa học">
      <formula>NOT(ISERROR(SEARCH("Thư ký khoa học",G8)))</formula>
    </cfRule>
    <cfRule type="containsText" dxfId="68" priority="111" stopIfTrue="1" operator="containsText" text="Chủ nhiệm đề tài">
      <formula>NOT(ISERROR(SEARCH("Chủ nhiệm đề tài",G8)))</formula>
    </cfRule>
  </conditionalFormatting>
  <conditionalFormatting sqref="G12:G14">
    <cfRule type="containsText" dxfId="67" priority="73" stopIfTrue="1" operator="containsText" text="Thư ký khoa học">
      <formula>NOT(ISERROR(SEARCH("Thư ký khoa học",G12)))</formula>
    </cfRule>
    <cfRule type="containsText" dxfId="66" priority="74" stopIfTrue="1" operator="containsText" text="Chủ nhiệm đề tài">
      <formula>NOT(ISERROR(SEARCH("Chủ nhiệm đề tài",G12)))</formula>
    </cfRule>
  </conditionalFormatting>
  <conditionalFormatting sqref="G17:G18 G19:M19">
    <cfRule type="containsText" dxfId="65" priority="68" stopIfTrue="1" operator="containsText" text="Thành viên chính">
      <formula>NOT(ISERROR(SEARCH("Thành viên chính",G17)))</formula>
    </cfRule>
    <cfRule type="containsText" dxfId="64" priority="69" stopIfTrue="1" operator="containsText" text="Thư ký khoa học">
      <formula>NOT(ISERROR(SEARCH("Thư ký khoa học",G17)))</formula>
    </cfRule>
    <cfRule type="containsText" dxfId="63" priority="70" stopIfTrue="1" operator="containsText" text="Chủ nhiệm đề tài">
      <formula>NOT(ISERROR(SEARCH("Chủ nhiệm đề tài",G17)))</formula>
    </cfRule>
  </conditionalFormatting>
  <conditionalFormatting sqref="G17:G18">
    <cfRule type="containsText" dxfId="62" priority="66" stopIfTrue="1" operator="containsText" text="Thư ký khoa học">
      <formula>NOT(ISERROR(SEARCH("Thư ký khoa học",G17)))</formula>
    </cfRule>
    <cfRule type="containsText" dxfId="61" priority="67" stopIfTrue="1" operator="containsText" text="Chủ nhiệm đề tài">
      <formula>NOT(ISERROR(SEARCH("Chủ nhiệm đề tài",G17)))</formula>
    </cfRule>
  </conditionalFormatting>
  <conditionalFormatting sqref="G20:G22">
    <cfRule type="containsText" dxfId="60" priority="59" stopIfTrue="1" operator="containsText" text="Thư ký khoa học">
      <formula>NOT(ISERROR(SEARCH("Thư ký khoa học",G20)))</formula>
    </cfRule>
    <cfRule type="containsText" dxfId="59" priority="60" stopIfTrue="1" operator="containsText" text="Chủ nhiệm đề tài">
      <formula>NOT(ISERROR(SEARCH("Chủ nhiệm đề tài",G20)))</formula>
    </cfRule>
    <cfRule type="containsText" dxfId="58" priority="61" stopIfTrue="1" operator="containsText" text="Thành viên chính">
      <formula>NOT(ISERROR(SEARCH("Thành viên chính",G20)))</formula>
    </cfRule>
    <cfRule type="containsText" dxfId="57" priority="62" stopIfTrue="1" operator="containsText" text="Thư ký khoa học">
      <formula>NOT(ISERROR(SEARCH("Thư ký khoa học",G20)))</formula>
    </cfRule>
    <cfRule type="containsText" dxfId="56" priority="63" stopIfTrue="1" operator="containsText" text="Chủ nhiệm đề tài">
      <formula>NOT(ISERROR(SEARCH("Chủ nhiệm đề tài",G20)))</formula>
    </cfRule>
  </conditionalFormatting>
  <conditionalFormatting sqref="G24:G26 G28:G30">
    <cfRule type="containsText" dxfId="55" priority="50" stopIfTrue="1" operator="containsText" text="Thư ký khoa học">
      <formula>NOT(ISERROR(SEARCH("Thư ký khoa học",G24)))</formula>
    </cfRule>
    <cfRule type="containsText" dxfId="54" priority="51" stopIfTrue="1" operator="containsText" text="Chủ nhiệm đề tài">
      <formula>NOT(ISERROR(SEARCH("Chủ nhiệm đề tài",G24)))</formula>
    </cfRule>
  </conditionalFormatting>
  <conditionalFormatting sqref="G24:G26 G28:H30">
    <cfRule type="containsText" dxfId="53" priority="52" stopIfTrue="1" operator="containsText" text="Thư ký khoa học">
      <formula>NOT(ISERROR(SEARCH("Thư ký khoa học",G24)))</formula>
    </cfRule>
    <cfRule type="containsText" dxfId="52" priority="53" stopIfTrue="1" operator="containsText" text="Chủ nhiệm đề tài">
      <formula>NOT(ISERROR(SEARCH("Chủ nhiệm đề tài",G24)))</formula>
    </cfRule>
  </conditionalFormatting>
  <conditionalFormatting sqref="G32:G35">
    <cfRule type="containsText" dxfId="51" priority="46" stopIfTrue="1" operator="containsText" text="Thư ký khoa học">
      <formula>NOT(ISERROR(SEARCH("Thư ký khoa học",G32)))</formula>
    </cfRule>
    <cfRule type="containsText" dxfId="50" priority="47" stopIfTrue="1" operator="containsText" text="Chủ nhiệm đề tài">
      <formula>NOT(ISERROR(SEARCH("Chủ nhiệm đề tài",G32)))</formula>
    </cfRule>
    <cfRule type="containsText" dxfId="49" priority="48" stopIfTrue="1" operator="containsText" text="Thư ký khoa học">
      <formula>NOT(ISERROR(SEARCH("Thư ký khoa học",G32)))</formula>
    </cfRule>
    <cfRule type="containsText" dxfId="48" priority="49" stopIfTrue="1" operator="containsText" text="Chủ nhiệm đề tài">
      <formula>NOT(ISERROR(SEARCH("Chủ nhiệm đề tài",G32)))</formula>
    </cfRule>
  </conditionalFormatting>
  <conditionalFormatting sqref="G3:H3 L8:M16 C18:E19 D20:E20 C21:E23 G68:K68 G73:K73 A74:K78 A79:P99 G100:K101 A102:K106 B107:K107 A107:A109 B108:M108 B109:P109 A110:P110 A111:K114 G115:K115 A116:K117 A121:K122 G123:K123 A125:P125 G127:K127 G130:K130 G134:K134 G140:K140">
    <cfRule type="containsText" dxfId="47" priority="318" stopIfTrue="1" operator="containsText" text="Thư ký khoa học">
      <formula>NOT(ISERROR(SEARCH("Thư ký khoa học",A3)))</formula>
    </cfRule>
    <cfRule type="containsText" dxfId="46" priority="319" stopIfTrue="1" operator="containsText" text="Chủ nhiệm đề tài">
      <formula>NOT(ISERROR(SEARCH("Chủ nhiệm đề tài",A3)))</formula>
    </cfRule>
  </conditionalFormatting>
  <conditionalFormatting sqref="G3:H3 L8:M16 C18:E19 D20:E20 C21:E23 G68:K68 G73:K73 A74:K78 A79:P99 G100:K101 A102:K106 B107:K107 A107:A109 B108:M108 B109:P109 A110:P110 A111:K114 G115:K115 A116:K117 A121:K122 G123:K123 A125:P125 G127:K127 G130:K130 G134:K134 G140:K140">
    <cfRule type="containsText" dxfId="45" priority="317" stopIfTrue="1" operator="containsText" text="Thành viên chính">
      <formula>NOT(ISERROR(SEARCH("Thành viên chính",A3)))</formula>
    </cfRule>
  </conditionalFormatting>
  <conditionalFormatting sqref="G20:J22">
    <cfRule type="containsText" dxfId="44" priority="24" stopIfTrue="1" operator="containsText" text="Thư ký khoa học">
      <formula>NOT(ISERROR(SEARCH("Thư ký khoa học",G20)))</formula>
    </cfRule>
    <cfRule type="containsText" dxfId="43" priority="25" stopIfTrue="1" operator="containsText" text="Chủ nhiệm đề tài">
      <formula>NOT(ISERROR(SEARCH("Chủ nhiệm đề tài",G20)))</formula>
    </cfRule>
  </conditionalFormatting>
  <conditionalFormatting sqref="G12:K14">
    <cfRule type="containsText" dxfId="42" priority="30" stopIfTrue="1" operator="containsText" text="Thư ký khoa học">
      <formula>NOT(ISERROR(SEARCH("Thư ký khoa học",G12)))</formula>
    </cfRule>
    <cfRule type="containsText" dxfId="41" priority="31" stopIfTrue="1" operator="containsText" text="Chủ nhiệm đề tài">
      <formula>NOT(ISERROR(SEARCH("Chủ nhiệm đề tài",G12)))</formula>
    </cfRule>
  </conditionalFormatting>
  <conditionalFormatting sqref="G32:L35">
    <cfRule type="containsText" dxfId="40" priority="20" stopIfTrue="1" operator="containsText" text="Thư ký khoa học">
      <formula>NOT(ISERROR(SEARCH("Thư ký khoa học",G32)))</formula>
    </cfRule>
    <cfRule type="containsText" dxfId="39" priority="21" stopIfTrue="1" operator="containsText" text="Chủ nhiệm đề tài">
      <formula>NOT(ISERROR(SEARCH("Chủ nhiệm đề tài",G32)))</formula>
    </cfRule>
  </conditionalFormatting>
  <conditionalFormatting sqref="G17:M18">
    <cfRule type="containsText" dxfId="38" priority="27" stopIfTrue="1" operator="containsText" text="Thư ký khoa học">
      <formula>NOT(ISERROR(SEARCH("Thư ký khoa học",G17)))</formula>
    </cfRule>
    <cfRule type="containsText" dxfId="37" priority="28" stopIfTrue="1" operator="containsText" text="Chủ nhiệm đề tài">
      <formula>NOT(ISERROR(SEARCH("Chủ nhiệm đề tài",G17)))</formula>
    </cfRule>
  </conditionalFormatting>
  <conditionalFormatting sqref="H32:H35">
    <cfRule type="containsText" dxfId="36" priority="19" stopIfTrue="1" operator="containsText" text="Thành viên chính">
      <formula>NOT(ISERROR(SEARCH("Thành viên chính",H32)))</formula>
    </cfRule>
  </conditionalFormatting>
  <conditionalFormatting sqref="H20:J22">
    <cfRule type="containsText" dxfId="35" priority="23" stopIfTrue="1" operator="containsText" text="Thành viên chính">
      <formula>NOT(ISERROR(SEARCH("Thành viên chính",H20)))</formula>
    </cfRule>
  </conditionalFormatting>
  <conditionalFormatting sqref="H4:K4">
    <cfRule type="containsText" dxfId="34" priority="1154" stopIfTrue="1" operator="containsText" text="Thành viên chính">
      <formula>NOT(ISERROR(SEARCH("Thành viên chính",H4)))</formula>
    </cfRule>
    <cfRule type="containsText" dxfId="33" priority="1155" stopIfTrue="1" operator="containsText" text="Thư ký khoa học">
      <formula>NOT(ISERROR(SEARCH("Thư ký khoa học",H4)))</formula>
    </cfRule>
    <cfRule type="containsText" dxfId="32" priority="1156" stopIfTrue="1" operator="containsText" text="Chủ nhiệm đề tài">
      <formula>NOT(ISERROR(SEARCH("Chủ nhiệm đề tài",H4)))</formula>
    </cfRule>
  </conditionalFormatting>
  <conditionalFormatting sqref="H12:K14">
    <cfRule type="containsText" dxfId="31" priority="29" stopIfTrue="1" operator="containsText" text="Thành viên chính">
      <formula>NOT(ISERROR(SEARCH("Thành viên chính",H12)))</formula>
    </cfRule>
  </conditionalFormatting>
  <conditionalFormatting sqref="H28:K30 H24:H26">
    <cfRule type="containsText" dxfId="30" priority="22" stopIfTrue="1" operator="containsText" text="Thành viên chính">
      <formula>NOT(ISERROR(SEARCH("Thành viên chính",H24)))</formula>
    </cfRule>
  </conditionalFormatting>
  <conditionalFormatting sqref="H31:L31">
    <cfRule type="containsText" dxfId="29" priority="224" stopIfTrue="1" operator="containsText" text="Thư ký khoa học">
      <formula>NOT(ISERROR(SEARCH("Thư ký khoa học",H31)))</formula>
    </cfRule>
    <cfRule type="containsText" dxfId="28" priority="225" stopIfTrue="1" operator="containsText" text="Chủ nhiệm đề tài">
      <formula>NOT(ISERROR(SEARCH("Chủ nhiệm đề tài",H31)))</formula>
    </cfRule>
  </conditionalFormatting>
  <conditionalFormatting sqref="H17:M18">
    <cfRule type="containsText" dxfId="27" priority="26" stopIfTrue="1" operator="containsText" text="Thành viên chính">
      <formula>NOT(ISERROR(SEARCH("Thành viên chính",H17)))</formula>
    </cfRule>
  </conditionalFormatting>
  <conditionalFormatting sqref="I28:K28">
    <cfRule type="containsText" dxfId="26" priority="11" stopIfTrue="1" operator="containsText" text="Thư ký khoa học">
      <formula>NOT(ISERROR(SEARCH("Thư ký khoa học",I28)))</formula>
    </cfRule>
    <cfRule type="containsText" dxfId="25" priority="12" stopIfTrue="1" operator="containsText" text="Chủ nhiệm đề tài">
      <formula>NOT(ISERROR(SEARCH("Chủ nhiệm đề tài",I28)))</formula>
    </cfRule>
  </conditionalFormatting>
  <conditionalFormatting sqref="I25:L26 L27:L30 I29:K30">
    <cfRule type="containsText" dxfId="24" priority="784" stopIfTrue="1" operator="containsText" text="Chủ nhiệm đề tài">
      <formula>NOT(ISERROR(SEARCH("Chủ nhiệm đề tài",I25)))</formula>
    </cfRule>
  </conditionalFormatting>
  <conditionalFormatting sqref="I24:N24">
    <cfRule type="containsText" dxfId="23" priority="486" stopIfTrue="1" operator="containsText" text="Thư ký khoa học">
      <formula>NOT(ISERROR(SEARCH("Thư ký khoa học",I24)))</formula>
    </cfRule>
    <cfRule type="containsText" dxfId="22" priority="487" stopIfTrue="1" operator="containsText" text="Chủ nhiệm đề tài">
      <formula>NOT(ISERROR(SEARCH("Chủ nhiệm đề tài",I24)))</formula>
    </cfRule>
  </conditionalFormatting>
  <conditionalFormatting sqref="J3">
    <cfRule type="containsText" dxfId="21" priority="1151" stopIfTrue="1" operator="containsText" text="Thành viên chính">
      <formula>NOT(ISERROR(SEARCH("Thành viên chính",J3)))</formula>
    </cfRule>
    <cfRule type="containsText" dxfId="20" priority="1152" stopIfTrue="1" operator="containsText" text="Thư ký khoa học">
      <formula>NOT(ISERROR(SEARCH("Thư ký khoa học",J3)))</formula>
    </cfRule>
    <cfRule type="containsText" dxfId="19" priority="1153" stopIfTrue="1" operator="containsText" text="Chủ nhiệm đề tài">
      <formula>NOT(ISERROR(SEARCH("Chủ nhiệm đề tài",J3)))</formula>
    </cfRule>
  </conditionalFormatting>
  <conditionalFormatting sqref="K20:M21">
    <cfRule type="containsText" dxfId="18" priority="593" stopIfTrue="1" operator="containsText" text="Thành viên chính">
      <formula>NOT(ISERROR(SEARCH("Thành viên chính",K20)))</formula>
    </cfRule>
    <cfRule type="containsText" dxfId="17" priority="594" stopIfTrue="1" operator="containsText" text="Thư ký khoa học">
      <formula>NOT(ISERROR(SEARCH("Thư ký khoa học",K20)))</formula>
    </cfRule>
    <cfRule type="containsText" dxfId="16" priority="595" stopIfTrue="1" operator="containsText" text="Chủ nhiệm đề tài">
      <formula>NOT(ISERROR(SEARCH("Chủ nhiệm đề tài",K20)))</formula>
    </cfRule>
  </conditionalFormatting>
  <conditionalFormatting sqref="L7:L11">
    <cfRule type="containsText" dxfId="15" priority="794" stopIfTrue="1" operator="containsText" text="Thành viên chính">
      <formula>NOT(ISERROR(SEARCH("Thành viên chính",L7)))</formula>
    </cfRule>
    <cfRule type="containsText" dxfId="14" priority="795" stopIfTrue="1" operator="containsText" text="Thư ký khoa học">
      <formula>NOT(ISERROR(SEARCH("Thư ký khoa học",L7)))</formula>
    </cfRule>
    <cfRule type="containsText" dxfId="13" priority="796" stopIfTrue="1" operator="containsText" text="Chủ nhiệm đề tài">
      <formula>NOT(ISERROR(SEARCH("Chủ nhiệm đề tài",L7)))</formula>
    </cfRule>
  </conditionalFormatting>
  <conditionalFormatting sqref="L27:L30 I25:L26 I29:K30">
    <cfRule type="containsText" dxfId="12" priority="783" stopIfTrue="1" operator="containsText" text="Thư ký khoa học">
      <formula>NOT(ISERROR(SEARCH("Thư ký khoa học",I25)))</formula>
    </cfRule>
  </conditionalFormatting>
  <conditionalFormatting sqref="L27:L30">
    <cfRule type="containsText" dxfId="11" priority="144" stopIfTrue="1" operator="containsText" text="Thành viên chính">
      <formula>NOT(ISERROR(SEARCH("Thành viên chính",L27)))</formula>
    </cfRule>
  </conditionalFormatting>
  <conditionalFormatting sqref="L106:M107">
    <cfRule type="containsText" dxfId="10" priority="314" stopIfTrue="1" operator="containsText" text="Thành viên chính">
      <formula>NOT(ISERROR(SEARCH("Thành viên chính",L106)))</formula>
    </cfRule>
    <cfRule type="containsText" dxfId="9" priority="315" stopIfTrue="1" operator="containsText" text="Thư ký khoa học">
      <formula>NOT(ISERROR(SEARCH("Thư ký khoa học",L106)))</formula>
    </cfRule>
    <cfRule type="containsText" dxfId="8" priority="316" stopIfTrue="1" operator="containsText" text="Chủ nhiệm đề tài">
      <formula>NOT(ISERROR(SEARCH("Chủ nhiệm đề tài",L106)))</formula>
    </cfRule>
  </conditionalFormatting>
  <conditionalFormatting sqref="L3:XFD4 A12:A14 K22:L22 A49:B49 L50:P78 L100:P105 N106:P108 L111:P117 L121:P124 L126:P140 J141:K141">
    <cfRule type="containsText" dxfId="7" priority="1330" stopIfTrue="1" operator="containsText" text="Chủ nhiệm đề tài">
      <formula>NOT(ISERROR(SEARCH("Chủ nhiệm đề tài",A3)))</formula>
    </cfRule>
  </conditionalFormatting>
  <conditionalFormatting sqref="L3:XFD4 K22:L22 A49:B49 L50:P78 L100:P105 N106:P108 L111:P117 L121:P124 L126:P140 J141:K141 A12:A14">
    <cfRule type="containsText" dxfId="6" priority="1329" stopIfTrue="1" operator="containsText" text="Thư ký khoa học">
      <formula>NOT(ISERROR(SEARCH("Thư ký khoa học",A3)))</formula>
    </cfRule>
  </conditionalFormatting>
  <conditionalFormatting sqref="L3:XFD4 K22:L22 A49:B49 L50:P78 L100:P105 N106:P108 L111:P117 L121:P124 L126:P140 J141:K141">
    <cfRule type="containsText" dxfId="5" priority="1328" stopIfTrue="1" operator="containsText" text="Thành viên chính">
      <formula>NOT(ISERROR(SEARCH("Thành viên chính",A3)))</formula>
    </cfRule>
  </conditionalFormatting>
  <conditionalFormatting sqref="O7:XFD49 A16:A31 M25:N49 Q50:XFD140">
    <cfRule type="containsText" dxfId="4" priority="498" stopIfTrue="1" operator="containsText" text="Thư ký khoa học">
      <formula>NOT(ISERROR(SEARCH("Thư ký khoa học",A7)))</formula>
    </cfRule>
    <cfRule type="containsText" dxfId="3" priority="499" stopIfTrue="1" operator="containsText" text="Chủ nhiệm đề tài">
      <formula>NOT(ISERROR(SEARCH("Chủ nhiệm đề tài",A7)))</formula>
    </cfRule>
  </conditionalFormatting>
  <conditionalFormatting sqref="C146:D152 A153:I154">
    <cfRule type="containsText" dxfId="2" priority="3" stopIfTrue="1" operator="containsText" text="Chủ nhiệm đề tài">
      <formula>NOT(ISERROR(SEARCH("Chủ nhiệm đề tài",A146)))</formula>
    </cfRule>
  </conditionalFormatting>
  <conditionalFormatting sqref="C146:D152 A153:I154">
    <cfRule type="containsText" dxfId="1" priority="2" stopIfTrue="1" operator="containsText" text="Thư ký khoa học">
      <formula>NOT(ISERROR(SEARCH("Thư ký khoa học",A146)))</formula>
    </cfRule>
  </conditionalFormatting>
  <conditionalFormatting sqref="C146:D152 A153:I154">
    <cfRule type="containsText" dxfId="0" priority="1" stopIfTrue="1" operator="containsText" text="Thành viên chính">
      <formula>NOT(ISERROR(SEARCH("Thành viên chính",A146)))</formula>
    </cfRule>
  </conditionalFormatting>
  <pageMargins left="0.70866141732283472" right="0" top="0.62992125984251968" bottom="0.39370078740157483" header="0.43307086614173229" footer="0.31496062992125984"/>
  <pageSetup paperSize="9" scale="64"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18"/>
  <sheetViews>
    <sheetView zoomScaleNormal="100" workbookViewId="0">
      <selection activeCell="H7" sqref="H7"/>
    </sheetView>
  </sheetViews>
  <sheetFormatPr defaultColWidth="8.85546875" defaultRowHeight="16.5" x14ac:dyDescent="0.25"/>
  <cols>
    <col min="1" max="1" width="5.28515625" style="179" customWidth="1"/>
    <col min="2" max="2" width="109.28515625" style="185" customWidth="1"/>
    <col min="3" max="16384" width="8.85546875" style="178"/>
  </cols>
  <sheetData>
    <row r="1" spans="1:2" s="181" customFormat="1" ht="24" customHeight="1" x14ac:dyDescent="0.25">
      <c r="A1" s="180"/>
      <c r="B1" s="183" t="s">
        <v>221</v>
      </c>
    </row>
    <row r="3" spans="1:2" s="181" customFormat="1" ht="26.45" customHeight="1" x14ac:dyDescent="0.25">
      <c r="A3" s="182">
        <v>1</v>
      </c>
      <c r="B3" s="184" t="s">
        <v>222</v>
      </c>
    </row>
    <row r="4" spans="1:2" s="181" customFormat="1" ht="42" customHeight="1" x14ac:dyDescent="0.25">
      <c r="A4" s="182">
        <v>2</v>
      </c>
      <c r="B4" s="184" t="s">
        <v>223</v>
      </c>
    </row>
    <row r="5" spans="1:2" s="181" customFormat="1" ht="22.9" customHeight="1" x14ac:dyDescent="0.25">
      <c r="A5" s="182">
        <v>3</v>
      </c>
      <c r="B5" s="184" t="s">
        <v>224</v>
      </c>
    </row>
    <row r="6" spans="1:2" s="181" customFormat="1" ht="41.45" customHeight="1" x14ac:dyDescent="0.25">
      <c r="A6" s="182"/>
      <c r="B6" s="184" t="s">
        <v>225</v>
      </c>
    </row>
    <row r="7" spans="1:2" s="181" customFormat="1" ht="80.45" customHeight="1" x14ac:dyDescent="0.25">
      <c r="A7" s="182"/>
      <c r="B7" s="184" t="s">
        <v>226</v>
      </c>
    </row>
    <row r="8" spans="1:2" s="181" customFormat="1" ht="42" customHeight="1" x14ac:dyDescent="0.25">
      <c r="A8" s="182"/>
      <c r="B8" s="184" t="s">
        <v>227</v>
      </c>
    </row>
    <row r="9" spans="1:2" s="181" customFormat="1" ht="53.45" customHeight="1" x14ac:dyDescent="0.25">
      <c r="A9" s="182"/>
      <c r="B9" s="184" t="s">
        <v>228</v>
      </c>
    </row>
    <row r="10" spans="1:2" s="181" customFormat="1" ht="80.45" customHeight="1" x14ac:dyDescent="0.25">
      <c r="A10" s="182"/>
      <c r="B10" s="184" t="s">
        <v>229</v>
      </c>
    </row>
    <row r="11" spans="1:2" s="181" customFormat="1" ht="41.45" customHeight="1" x14ac:dyDescent="0.25">
      <c r="A11" s="182"/>
      <c r="B11" s="184"/>
    </row>
    <row r="12" spans="1:2" s="181" customFormat="1" ht="22.9" customHeight="1" x14ac:dyDescent="0.25">
      <c r="A12" s="182"/>
      <c r="B12" s="184"/>
    </row>
    <row r="13" spans="1:2" s="181" customFormat="1" ht="22.9" customHeight="1" x14ac:dyDescent="0.25">
      <c r="A13" s="182"/>
      <c r="B13" s="184"/>
    </row>
    <row r="14" spans="1:2" ht="22.9" customHeight="1" x14ac:dyDescent="0.25"/>
    <row r="15" spans="1:2" ht="22.9" customHeight="1" x14ac:dyDescent="0.25"/>
    <row r="16" spans="1:2" ht="22.9" customHeight="1" x14ac:dyDescent="0.25"/>
    <row r="17" ht="22.9" customHeight="1" x14ac:dyDescent="0.25"/>
    <row r="18" ht="22.9"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Tong hop</vt:lpstr>
      <vt:lpstr>Tong thu lao</vt:lpstr>
      <vt:lpstr>Chi tiet</vt:lpstr>
      <vt:lpstr>Lưu ý</vt:lpstr>
      <vt:lpstr>'Chi tiet'!Print_Area</vt:lpstr>
      <vt:lpstr>'Tong hop'!Print_Area</vt:lpstr>
      <vt:lpstr>'Tong thu lao'!Print_Area</vt:lpstr>
      <vt:lpstr>'Chi tiet'!Print_Titles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2023-09-25T03:01:11Z</cp:lastPrinted>
  <dcterms:created xsi:type="dcterms:W3CDTF">2015-06-18T08:56:48Z</dcterms:created>
  <dcterms:modified xsi:type="dcterms:W3CDTF">2024-04-12T08:56:45Z</dcterms:modified>
</cp:coreProperties>
</file>